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25" yWindow="65521" windowWidth="12570" windowHeight="11550" activeTab="0"/>
  </bookViews>
  <sheets>
    <sheet name="私の履歴整理表（ご夫婦用）" sheetId="1" r:id="rId1"/>
    <sheet name="年金加入期間等　計算シート" sheetId="2" r:id="rId2"/>
  </sheets>
  <definedNames>
    <definedName name="_xlnm.Print_Area" localSheetId="0">'私の履歴整理表（ご夫婦用）'!$A$1:$AU$83</definedName>
    <definedName name="_xlnm.Print_Area" localSheetId="1">'年金加入期間等　計算シート'!$A$1:$X$15</definedName>
  </definedNames>
  <calcPr fullCalcOnLoad="1"/>
</workbook>
</file>

<file path=xl/sharedStrings.xml><?xml version="1.0" encoding="utf-8"?>
<sst xmlns="http://schemas.openxmlformats.org/spreadsheetml/2006/main" count="129" uniqueCount="87">
  <si>
    <t>私の履歴整理表</t>
  </si>
  <si>
    <t>明治</t>
  </si>
  <si>
    <t>大正</t>
  </si>
  <si>
    <t>昭和</t>
  </si>
  <si>
    <t>平成</t>
  </si>
  <si>
    <t>ご本人→</t>
  </si>
  <si>
    <t>氏名</t>
  </si>
  <si>
    <t>生年月日</t>
  </si>
  <si>
    <t>年</t>
  </si>
  <si>
    <t>月</t>
  </si>
  <si>
    <t>日</t>
  </si>
  <si>
    <t>１</t>
  </si>
  <si>
    <t>配偶者→</t>
  </si>
  <si>
    <t>(本)
年齢</t>
  </si>
  <si>
    <t>(配)
年齢</t>
  </si>
  <si>
    <t>学校や勤め先等
（自営業、専業主婦等）</t>
  </si>
  <si>
    <t>住所
(市区町村,海外)</t>
  </si>
  <si>
    <t>婚姻、配偶者の勤め先、
氏名変更等</t>
  </si>
  <si>
    <t>※裏面に続く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</si>
  <si>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</si>
  <si>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</si>
  <si>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</si>
  <si>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</si>
  <si>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</si>
  <si>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</si>
  <si>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</si>
  <si>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</si>
  <si>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</si>
  <si>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</si>
  <si>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</si>
  <si>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</si>
  <si>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国年</t>
  </si>
  <si>
    <t>厚年</t>
  </si>
  <si>
    <t>共済</t>
  </si>
  <si>
    <t>カラ</t>
  </si>
  <si>
    <t>厚</t>
  </si>
  <si>
    <t>船</t>
  </si>
  <si>
    <t>納</t>
  </si>
  <si>
    <t>免</t>
  </si>
  <si>
    <t>3号</t>
  </si>
  <si>
    <t>任</t>
  </si>
  <si>
    <t>未納</t>
  </si>
  <si>
    <t>共</t>
  </si>
  <si>
    <t>カラ</t>
  </si>
  <si>
    <t>年金制度の重要事項</t>
  </si>
  <si>
    <t>○年金記録確認をスムーズに行うため、ご自身の履歴を整理してみましょう。記入見本を参考に、わかる範囲でご記入ください。</t>
  </si>
  <si>
    <t>厚生年金</t>
  </si>
  <si>
    <t>共済期間</t>
  </si>
  <si>
    <t>国民年金</t>
  </si>
  <si>
    <t>合計</t>
  </si>
  <si>
    <t>1号納付</t>
  </si>
  <si>
    <t>1号免除</t>
  </si>
  <si>
    <t>3号納付</t>
  </si>
  <si>
    <t>(実期間</t>
  </si>
  <si>
    <t>カラ期間</t>
  </si>
  <si>
    <t>任意納付</t>
  </si>
  <si>
    <t>未納</t>
  </si>
  <si>
    <t>未納割合</t>
  </si>
  <si>
    <t>厚年</t>
  </si>
  <si>
    <t>国年・通老</t>
  </si>
  <si>
    <t>国年</t>
  </si>
  <si>
    <t>単独</t>
  </si>
  <si>
    <t>中高齢</t>
  </si>
  <si>
    <t>36前</t>
  </si>
  <si>
    <t>36後</t>
  </si>
  <si>
    <t>特例</t>
  </si>
  <si>
    <t>月数</t>
  </si>
  <si>
    <t>実期間</t>
  </si>
  <si>
    <t>計</t>
  </si>
  <si>
    <t>男性（40歳以後）</t>
  </si>
  <si>
    <t>女性（35歳以後）</t>
  </si>
  <si>
    <t>厚生年金加入月数</t>
  </si>
  <si>
    <t>船員加入月数
（昭和61年3月以前）</t>
  </si>
  <si>
    <t>船員加入月数
（平成3年4月以降）</t>
  </si>
  <si>
    <t>対象となる加入期間</t>
  </si>
  <si>
    <t>月数</t>
  </si>
  <si>
    <t>/</t>
  </si>
  <si>
    <t>受給要件となる月数</t>
  </si>
  <si>
    <t>要件の有無</t>
  </si>
  <si>
    <t>①国民年金+厚生年金（坑内員含む）+船員保険+共済期間</t>
  </si>
  <si>
    <t>②厚生年金（坑内員含む）+船員保険＋共済期間
（昭和31年4月1日以前にお生まれの方）</t>
  </si>
  <si>
    <t>③厚生年金（坑内員含む）+船員保険
（昭和26年4月1日以前にお生まれの方で、男性40歳、女性35歳以後に加入された期間がある方）</t>
  </si>
  <si>
    <t>④国民年金（老齢福祉年金）
（大正5年4月1日以前にお生まれの方）</t>
  </si>
  <si>
    <t>/</t>
  </si>
  <si>
    <t>左記の①②③で、"要件なし"の方は、下記の赤枠内を入力してください。</t>
  </si>
  <si>
    <t>年金加入期間等　計算シート</t>
  </si>
  <si>
    <r>
      <t xml:space="preserve">船員加入月数
</t>
    </r>
    <r>
      <rPr>
        <sz val="12"/>
        <rFont val="ＭＳ Ｐゴシック"/>
        <family val="3"/>
      </rPr>
      <t>（昭和61年4月から平成3年3月まで）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</si>
</sst>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&quot;年&quot;"/>
    <numFmt numFmtId="177" formatCode="[$-411]ggge"/>
    <numFmt numFmtId="178" formatCode="\(yyyy&quot;&quot;\)"/>
    <numFmt numFmtId="179" formatCode="0.00_ "/>
    <numFmt numFmtId="180" formatCode="[$-411]gee"/>
    <numFmt numFmtId="181" formatCode="##0&quot;月&quot;"/>
    <numFmt numFmtId="182" formatCode="##0&quot;月)&quot;"/>
    <numFmt numFmtId="183" formatCode="0.0%"/>
    <numFmt numFmtId="184" formatCode="[$-411]gee\.mm\.dd;@"/>
    <numFmt numFmtId="185" formatCode="#,##0.00_ ;[Red]\-#,##0.00\ "/>
    <numFmt numFmtId="186" formatCode="0_ 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8"/>
      <name val="HG創英角ｺﾞｼｯｸUB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HG丸ｺﾞｼｯｸM-PRO"/>
      <family val="3"/>
    </font>
    <font>
      <sz val="28"/>
      <name val="HG丸ｺﾞｼｯｸM-PRO"/>
      <family val="3"/>
    </font>
    <font>
      <sz val="28"/>
      <name val="HG創英角ｺﾞｼｯｸUB"/>
      <family val="3"/>
    </font>
    <font>
      <sz val="24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b/>
      <sz val="12"/>
      <name val="ＭＳ Ｐゴシック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b/>
      <sz val="24"/>
      <name val="HG丸ｺﾞｼｯｸM-PRO"/>
      <family val="3"/>
    </font>
    <font>
      <sz val="24"/>
      <name val="ＭＳ Ｐゴシック"/>
      <family val="3"/>
    </font>
    <font>
      <b/>
      <sz val="8"/>
      <name val="ＭＳ Ｐゴシック"/>
      <family val="3"/>
    </font>
    <font>
      <b/>
      <sz val="9"/>
      <name val="HG丸ｺﾞｼｯｸM-PRO"/>
      <family val="3"/>
    </font>
    <font>
      <sz val="36"/>
      <name val="ＭＳ ゴシック"/>
      <family val="3"/>
    </font>
    <font>
      <sz val="20"/>
      <name val="ＭＳ ゴシック"/>
      <family val="3"/>
    </font>
    <font>
      <b/>
      <sz val="14"/>
      <name val="ＭＳ ゴシック"/>
      <family val="3"/>
    </font>
    <font>
      <sz val="18"/>
      <name val="HG丸ｺﾞｼｯｸM-PRO"/>
      <family val="3"/>
    </font>
    <font>
      <b/>
      <sz val="36"/>
      <name val="ＭＳ ゴシック"/>
      <family val="3"/>
    </font>
    <font>
      <sz val="36"/>
      <name val="HG丸ｺﾞｼｯｸM-PRO"/>
      <family val="3"/>
    </font>
    <font>
      <sz val="8"/>
      <name val="HG丸ｺﾞｼｯｸM-PRO"/>
      <family val="3"/>
    </font>
    <font>
      <b/>
      <sz val="14"/>
      <name val="HG丸ｺﾞｼｯｸM-PRO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b/>
      <sz val="20"/>
      <name val="ＭＳ ゴシック"/>
      <family val="3"/>
    </font>
    <font>
      <b/>
      <sz val="48"/>
      <name val="ＭＳ ゴシック"/>
      <family val="3"/>
    </font>
    <font>
      <b/>
      <sz val="2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HG丸ｺﾞｼｯｸM-PRO"/>
      <family val="3"/>
    </font>
    <font>
      <b/>
      <sz val="24"/>
      <color indexed="9"/>
      <name val="HG丸ｺﾞｼｯｸM-PRO"/>
      <family val="3"/>
    </font>
    <font>
      <sz val="16"/>
      <color indexed="8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name val="Calibri"/>
      <family val="3"/>
    </font>
    <font>
      <sz val="14"/>
      <color theme="1"/>
      <name val="Calibri"/>
      <family val="3"/>
    </font>
    <font>
      <sz val="14"/>
      <name val="Calibri"/>
      <family val="3"/>
    </font>
    <font>
      <sz val="24"/>
      <name val="Calibri"/>
      <family val="3"/>
    </font>
    <font>
      <sz val="20"/>
      <color theme="1"/>
      <name val="HG丸ｺﾞｼｯｸM-PRO"/>
      <family val="3"/>
    </font>
    <font>
      <sz val="11"/>
      <name val="Calibri"/>
      <family val="3"/>
    </font>
    <font>
      <b/>
      <sz val="24"/>
      <color theme="0"/>
      <name val="HG丸ｺﾞｼｯｸM-PRO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/>
      <right/>
      <top/>
      <bottom style="thick">
        <color indexed="10"/>
      </bottom>
    </border>
    <border>
      <left style="thick">
        <color indexed="10"/>
      </left>
      <right/>
      <top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 style="thick">
        <color rgb="FFFF0000"/>
      </left>
      <right style="thick">
        <color rgb="FFFF0000"/>
      </right>
      <top style="thin"/>
      <bottom style="double">
        <color rgb="FFFF0000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 style="thick">
        <color indexed="10"/>
      </right>
      <top style="thick">
        <color indexed="10"/>
      </top>
      <bottom style="thick">
        <color indexed="10"/>
      </bottom>
    </border>
    <border>
      <left/>
      <right/>
      <top style="thick">
        <color indexed="10"/>
      </top>
      <bottom style="thick">
        <color indexed="10"/>
      </bottom>
    </border>
    <border>
      <left/>
      <right style="thin"/>
      <top style="medium"/>
      <bottom/>
    </border>
    <border>
      <left style="medium"/>
      <right/>
      <top style="thick"/>
      <bottom/>
    </border>
    <border>
      <left/>
      <right/>
      <top style="thick"/>
      <bottom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ck"/>
      <bottom style="thin"/>
    </border>
    <border>
      <left/>
      <right style="medium"/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ck"/>
      <bottom style="thin"/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/>
      <top/>
      <bottom style="thick"/>
    </border>
    <border>
      <left/>
      <right style="thin"/>
      <top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medium"/>
      <top style="thin"/>
      <bottom style="thick"/>
    </border>
    <border>
      <left style="thick">
        <color theme="4"/>
      </left>
      <right/>
      <top style="thick">
        <color theme="4"/>
      </top>
      <bottom style="thick">
        <color theme="4"/>
      </bottom>
    </border>
    <border>
      <left/>
      <right style="thick">
        <color theme="4"/>
      </right>
      <top style="thick">
        <color theme="4"/>
      </top>
      <bottom style="thick">
        <color theme="4"/>
      </bottom>
    </border>
    <border>
      <left style="thick"/>
      <right/>
      <top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2" borderId="0" applyNumberFormat="0" applyBorder="0" applyAlignment="0" applyProtection="0"/>
  </cellStyleXfs>
  <cellXfs count="348">
    <xf numFmtId="0" fontId="0" fillId="0" borderId="0" xfId="0" applyFont="1" applyAlignment="1">
      <alignment vertical="center"/>
    </xf>
    <xf numFmtId="177" fontId="23" fillId="33" borderId="10" xfId="0" applyNumberFormat="1" applyFont="1" applyFill="1" applyBorder="1" applyAlignment="1" applyProtection="1">
      <alignment horizontal="center" vertical="center" shrinkToFit="1"/>
      <protection hidden="1"/>
    </xf>
    <xf numFmtId="178" fontId="23" fillId="33" borderId="11" xfId="0" applyNumberFormat="1" applyFont="1" applyFill="1" applyBorder="1" applyAlignment="1" applyProtection="1">
      <alignment horizontal="center" vertical="center" shrinkToFit="1"/>
      <protection hidden="1"/>
    </xf>
    <xf numFmtId="0" fontId="23" fillId="33" borderId="12" xfId="0" applyNumberFormat="1" applyFont="1" applyFill="1" applyBorder="1" applyAlignment="1" applyProtection="1">
      <alignment horizontal="center" vertical="center" shrinkToFit="1"/>
      <protection hidden="1"/>
    </xf>
    <xf numFmtId="0" fontId="23" fillId="33" borderId="13" xfId="0" applyFont="1" applyFill="1" applyBorder="1" applyAlignment="1" applyProtection="1">
      <alignment horizontal="center" vertical="center" shrinkToFit="1"/>
      <protection hidden="1"/>
    </xf>
    <xf numFmtId="0" fontId="24" fillId="33" borderId="13" xfId="0" applyFont="1" applyFill="1" applyBorder="1" applyAlignment="1" applyProtection="1">
      <alignment horizontal="center" vertical="center" shrinkToFit="1"/>
      <protection locked="0"/>
    </xf>
    <xf numFmtId="0" fontId="25" fillId="33" borderId="14" xfId="0" applyFont="1" applyFill="1" applyBorder="1" applyAlignment="1" applyProtection="1">
      <alignment horizontal="center" vertical="center" shrinkToFit="1"/>
      <protection hidden="1"/>
    </xf>
    <xf numFmtId="177" fontId="23" fillId="34" borderId="15" xfId="0" applyNumberFormat="1" applyFont="1" applyFill="1" applyBorder="1" applyAlignment="1" applyProtection="1">
      <alignment horizontal="center" vertical="center" shrinkToFit="1"/>
      <protection hidden="1"/>
    </xf>
    <xf numFmtId="178" fontId="23" fillId="34" borderId="0" xfId="0" applyNumberFormat="1" applyFont="1" applyFill="1" applyBorder="1" applyAlignment="1" applyProtection="1">
      <alignment horizontal="center" vertical="center" shrinkToFit="1"/>
      <protection hidden="1"/>
    </xf>
    <xf numFmtId="0" fontId="23" fillId="34" borderId="16" xfId="0" applyFont="1" applyFill="1" applyBorder="1" applyAlignment="1" applyProtection="1">
      <alignment horizontal="center" vertical="center" shrinkToFit="1"/>
      <protection hidden="1"/>
    </xf>
    <xf numFmtId="0" fontId="23" fillId="0" borderId="17" xfId="0" applyFont="1" applyFill="1" applyBorder="1" applyAlignment="1" applyProtection="1">
      <alignment horizontal="center" vertical="center" shrinkToFit="1"/>
      <protection hidden="1"/>
    </xf>
    <xf numFmtId="0" fontId="24" fillId="34" borderId="17" xfId="0" applyFont="1" applyFill="1" applyBorder="1" applyAlignment="1" applyProtection="1">
      <alignment horizontal="center" vertical="center" shrinkToFit="1"/>
      <protection locked="0"/>
    </xf>
    <xf numFmtId="0" fontId="25" fillId="34" borderId="18" xfId="0" applyFont="1" applyFill="1" applyBorder="1" applyAlignment="1" applyProtection="1">
      <alignment horizontal="center" vertical="center" shrinkToFit="1"/>
      <protection hidden="1"/>
    </xf>
    <xf numFmtId="177" fontId="23" fillId="33" borderId="15" xfId="0" applyNumberFormat="1" applyFont="1" applyFill="1" applyBorder="1" applyAlignment="1" applyProtection="1">
      <alignment horizontal="center" vertical="center" shrinkToFit="1"/>
      <protection hidden="1"/>
    </xf>
    <xf numFmtId="178" fontId="23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23" fillId="33" borderId="16" xfId="0" applyFont="1" applyFill="1" applyBorder="1" applyAlignment="1" applyProtection="1">
      <alignment horizontal="center" vertical="center" shrinkToFit="1"/>
      <protection hidden="1"/>
    </xf>
    <xf numFmtId="0" fontId="23" fillId="33" borderId="17" xfId="0" applyFont="1" applyFill="1" applyBorder="1" applyAlignment="1" applyProtection="1">
      <alignment horizontal="center" vertical="center" shrinkToFit="1"/>
      <protection hidden="1"/>
    </xf>
    <xf numFmtId="0" fontId="24" fillId="33" borderId="17" xfId="0" applyFont="1" applyFill="1" applyBorder="1" applyAlignment="1" applyProtection="1">
      <alignment horizontal="center" vertical="center" shrinkToFit="1"/>
      <protection locked="0"/>
    </xf>
    <xf numFmtId="0" fontId="25" fillId="33" borderId="18" xfId="0" applyFont="1" applyFill="1" applyBorder="1" applyAlignment="1" applyProtection="1">
      <alignment horizontal="center" vertical="center" shrinkToFit="1"/>
      <protection hidden="1"/>
    </xf>
    <xf numFmtId="177" fontId="23" fillId="34" borderId="19" xfId="0" applyNumberFormat="1" applyFont="1" applyFill="1" applyBorder="1" applyAlignment="1" applyProtection="1">
      <alignment horizontal="center" vertical="center" shrinkToFit="1"/>
      <protection hidden="1"/>
    </xf>
    <xf numFmtId="178" fontId="23" fillId="34" borderId="20" xfId="0" applyNumberFormat="1" applyFont="1" applyFill="1" applyBorder="1" applyAlignment="1" applyProtection="1">
      <alignment horizontal="center" vertical="center" shrinkToFit="1"/>
      <protection hidden="1"/>
    </xf>
    <xf numFmtId="0" fontId="23" fillId="34" borderId="21" xfId="0" applyFont="1" applyFill="1" applyBorder="1" applyAlignment="1" applyProtection="1">
      <alignment horizontal="center" vertical="center" shrinkToFit="1"/>
      <protection hidden="1"/>
    </xf>
    <xf numFmtId="0" fontId="23" fillId="0" borderId="22" xfId="0" applyFont="1" applyFill="1" applyBorder="1" applyAlignment="1" applyProtection="1">
      <alignment horizontal="center" vertical="center" shrinkToFit="1"/>
      <protection hidden="1"/>
    </xf>
    <xf numFmtId="0" fontId="24" fillId="34" borderId="22" xfId="0" applyFont="1" applyFill="1" applyBorder="1" applyAlignment="1" applyProtection="1">
      <alignment horizontal="center" vertical="center" shrinkToFit="1"/>
      <protection locked="0"/>
    </xf>
    <xf numFmtId="0" fontId="25" fillId="34" borderId="23" xfId="0" applyFont="1" applyFill="1" applyBorder="1" applyAlignment="1" applyProtection="1">
      <alignment horizontal="center" vertical="center" shrinkToFit="1"/>
      <protection hidden="1"/>
    </xf>
    <xf numFmtId="0" fontId="27" fillId="33" borderId="16" xfId="0" applyFont="1" applyFill="1" applyBorder="1" applyAlignment="1" applyProtection="1">
      <alignment horizontal="center" vertical="center" shrinkToFit="1"/>
      <protection hidden="1"/>
    </xf>
    <xf numFmtId="177" fontId="23" fillId="34" borderId="24" xfId="0" applyNumberFormat="1" applyFont="1" applyFill="1" applyBorder="1" applyAlignment="1" applyProtection="1">
      <alignment horizontal="center" vertical="center" shrinkToFit="1"/>
      <protection hidden="1"/>
    </xf>
    <xf numFmtId="178" fontId="23" fillId="34" borderId="25" xfId="0" applyNumberFormat="1" applyFont="1" applyFill="1" applyBorder="1" applyAlignment="1" applyProtection="1">
      <alignment horizontal="center" vertical="center" shrinkToFit="1"/>
      <protection hidden="1"/>
    </xf>
    <xf numFmtId="0" fontId="23" fillId="34" borderId="26" xfId="0" applyFont="1" applyFill="1" applyBorder="1" applyAlignment="1" applyProtection="1">
      <alignment horizontal="center" vertical="center" shrinkToFit="1"/>
      <protection hidden="1"/>
    </xf>
    <xf numFmtId="0" fontId="23" fillId="0" borderId="27" xfId="0" applyFont="1" applyFill="1" applyBorder="1" applyAlignment="1" applyProtection="1">
      <alignment horizontal="center" vertical="center" shrinkToFit="1"/>
      <protection hidden="1"/>
    </xf>
    <xf numFmtId="0" fontId="24" fillId="34" borderId="27" xfId="0" applyFont="1" applyFill="1" applyBorder="1" applyAlignment="1" applyProtection="1">
      <alignment horizontal="center" vertical="center" shrinkToFit="1"/>
      <protection locked="0"/>
    </xf>
    <xf numFmtId="0" fontId="25" fillId="34" borderId="28" xfId="0" applyFont="1" applyFill="1" applyBorder="1" applyAlignment="1" applyProtection="1">
      <alignment horizontal="center" vertical="center" shrinkToFit="1"/>
      <protection hidden="1"/>
    </xf>
    <xf numFmtId="177" fontId="23" fillId="33" borderId="29" xfId="0" applyNumberFormat="1" applyFont="1" applyFill="1" applyBorder="1" applyAlignment="1" applyProtection="1">
      <alignment horizontal="center" vertical="center" shrinkToFit="1"/>
      <protection hidden="1"/>
    </xf>
    <xf numFmtId="178" fontId="23" fillId="33" borderId="30" xfId="0" applyNumberFormat="1" applyFont="1" applyFill="1" applyBorder="1" applyAlignment="1" applyProtection="1">
      <alignment horizontal="center" vertical="center" shrinkToFit="1"/>
      <protection hidden="1"/>
    </xf>
    <xf numFmtId="0" fontId="23" fillId="33" borderId="31" xfId="0" applyFont="1" applyFill="1" applyBorder="1" applyAlignment="1" applyProtection="1">
      <alignment horizontal="center" vertical="center" shrinkToFit="1"/>
      <protection hidden="1"/>
    </xf>
    <xf numFmtId="0" fontId="23" fillId="33" borderId="32" xfId="0" applyFont="1" applyFill="1" applyBorder="1" applyAlignment="1" applyProtection="1">
      <alignment horizontal="center" vertical="center" shrinkToFit="1"/>
      <protection hidden="1"/>
    </xf>
    <xf numFmtId="0" fontId="25" fillId="33" borderId="33" xfId="0" applyFont="1" applyFill="1" applyBorder="1" applyAlignment="1" applyProtection="1">
      <alignment horizontal="center" vertical="center" shrinkToFit="1"/>
      <protection hidden="1"/>
    </xf>
    <xf numFmtId="0" fontId="27" fillId="33" borderId="12" xfId="0" applyFont="1" applyFill="1" applyBorder="1" applyAlignment="1" applyProtection="1">
      <alignment horizontal="center" vertical="center" shrinkToFit="1"/>
      <protection hidden="1"/>
    </xf>
    <xf numFmtId="0" fontId="23" fillId="33" borderId="15" xfId="0" applyFont="1" applyFill="1" applyBorder="1" applyAlignment="1" applyProtection="1">
      <alignment horizontal="center" vertical="center" shrinkToFit="1"/>
      <protection hidden="1"/>
    </xf>
    <xf numFmtId="179" fontId="23" fillId="33" borderId="16" xfId="0" applyNumberFormat="1" applyFont="1" applyFill="1" applyBorder="1" applyAlignment="1" applyProtection="1">
      <alignment horizontal="center" vertical="center" shrinkToFit="1"/>
      <protection hidden="1"/>
    </xf>
    <xf numFmtId="0" fontId="23" fillId="33" borderId="34" xfId="0" applyFont="1" applyFill="1" applyBorder="1" applyAlignment="1" applyProtection="1">
      <alignment horizontal="center" vertical="center" shrinkToFit="1"/>
      <protection hidden="1"/>
    </xf>
    <xf numFmtId="0" fontId="23" fillId="34" borderId="15" xfId="0" applyFont="1" applyFill="1" applyBorder="1" applyAlignment="1" applyProtection="1">
      <alignment horizontal="center" vertical="center" shrinkToFit="1"/>
      <protection hidden="1"/>
    </xf>
    <xf numFmtId="179" fontId="23" fillId="34" borderId="16" xfId="0" applyNumberFormat="1" applyFont="1" applyFill="1" applyBorder="1" applyAlignment="1" applyProtection="1">
      <alignment horizontal="center" vertical="center" shrinkToFit="1"/>
      <protection hidden="1"/>
    </xf>
    <xf numFmtId="0" fontId="23" fillId="34" borderId="34" xfId="0" applyFont="1" applyFill="1" applyBorder="1" applyAlignment="1" applyProtection="1">
      <alignment horizontal="center" vertical="center" shrinkToFit="1"/>
      <protection hidden="1"/>
    </xf>
    <xf numFmtId="0" fontId="23" fillId="33" borderId="10" xfId="0" applyFont="1" applyFill="1" applyBorder="1" applyAlignment="1" applyProtection="1">
      <alignment horizontal="center" vertical="center" shrinkToFit="1"/>
      <protection hidden="1"/>
    </xf>
    <xf numFmtId="0" fontId="23" fillId="33" borderId="12" xfId="0" applyFont="1" applyFill="1" applyBorder="1" applyAlignment="1" applyProtection="1">
      <alignment horizontal="center" vertical="center" shrinkToFit="1"/>
      <protection hidden="1"/>
    </xf>
    <xf numFmtId="179" fontId="23" fillId="33" borderId="12" xfId="0" applyNumberFormat="1" applyFont="1" applyFill="1" applyBorder="1" applyAlignment="1" applyProtection="1">
      <alignment horizontal="center" vertical="center" shrinkToFit="1"/>
      <protection hidden="1"/>
    </xf>
    <xf numFmtId="0" fontId="23" fillId="33" borderId="35" xfId="0" applyFont="1" applyFill="1" applyBorder="1" applyAlignment="1" applyProtection="1">
      <alignment horizontal="center" vertical="center" shrinkToFit="1"/>
      <protection hidden="1"/>
    </xf>
    <xf numFmtId="0" fontId="23" fillId="34" borderId="19" xfId="0" applyFont="1" applyFill="1" applyBorder="1" applyAlignment="1" applyProtection="1">
      <alignment horizontal="center" vertical="center" shrinkToFit="1"/>
      <protection hidden="1"/>
    </xf>
    <xf numFmtId="179" fontId="23" fillId="34" borderId="21" xfId="0" applyNumberFormat="1" applyFont="1" applyFill="1" applyBorder="1" applyAlignment="1" applyProtection="1">
      <alignment horizontal="center" vertical="center" shrinkToFit="1"/>
      <protection hidden="1"/>
    </xf>
    <xf numFmtId="0" fontId="23" fillId="34" borderId="36" xfId="0" applyFont="1" applyFill="1" applyBorder="1" applyAlignment="1" applyProtection="1">
      <alignment horizontal="center" vertical="center" shrinkToFit="1"/>
      <protection hidden="1"/>
    </xf>
    <xf numFmtId="0" fontId="23" fillId="34" borderId="24" xfId="0" applyFont="1" applyFill="1" applyBorder="1" applyAlignment="1" applyProtection="1">
      <alignment horizontal="center" vertical="center" shrinkToFit="1"/>
      <protection hidden="1"/>
    </xf>
    <xf numFmtId="179" fontId="23" fillId="34" borderId="26" xfId="0" applyNumberFormat="1" applyFont="1" applyFill="1" applyBorder="1" applyAlignment="1" applyProtection="1">
      <alignment horizontal="center" vertical="center" shrinkToFit="1"/>
      <protection hidden="1"/>
    </xf>
    <xf numFmtId="0" fontId="23" fillId="34" borderId="37" xfId="0" applyFont="1" applyFill="1" applyBorder="1" applyAlignment="1" applyProtection="1">
      <alignment horizontal="center" vertical="center" shrinkToFit="1"/>
      <protection hidden="1"/>
    </xf>
    <xf numFmtId="0" fontId="23" fillId="33" borderId="29" xfId="0" applyFont="1" applyFill="1" applyBorder="1" applyAlignment="1" applyProtection="1">
      <alignment horizontal="center" vertical="center" shrinkToFit="1"/>
      <protection hidden="1"/>
    </xf>
    <xf numFmtId="179" fontId="23" fillId="33" borderId="31" xfId="0" applyNumberFormat="1" applyFont="1" applyFill="1" applyBorder="1" applyAlignment="1" applyProtection="1">
      <alignment horizontal="center" vertical="center" shrinkToFit="1"/>
      <protection hidden="1"/>
    </xf>
    <xf numFmtId="0" fontId="23" fillId="33" borderId="38" xfId="0" applyFont="1" applyFill="1" applyBorder="1" applyAlignment="1" applyProtection="1">
      <alignment horizontal="center" vertical="center" shrinkToFit="1"/>
      <protection hidden="1"/>
    </xf>
    <xf numFmtId="0" fontId="23" fillId="33" borderId="24" xfId="0" applyFont="1" applyFill="1" applyBorder="1" applyAlignment="1" applyProtection="1">
      <alignment horizontal="center" vertical="center" shrinkToFit="1"/>
      <protection hidden="1"/>
    </xf>
    <xf numFmtId="0" fontId="23" fillId="33" borderId="26" xfId="0" applyFont="1" applyFill="1" applyBorder="1" applyAlignment="1" applyProtection="1">
      <alignment horizontal="center" vertical="center" shrinkToFit="1"/>
      <protection hidden="1"/>
    </xf>
    <xf numFmtId="179" fontId="23" fillId="33" borderId="26" xfId="0" applyNumberFormat="1" applyFont="1" applyFill="1" applyBorder="1" applyAlignment="1" applyProtection="1">
      <alignment horizontal="center" vertical="center" shrinkToFit="1"/>
      <protection hidden="1"/>
    </xf>
    <xf numFmtId="0" fontId="23" fillId="33" borderId="37" xfId="0" applyFont="1" applyFill="1" applyBorder="1" applyAlignment="1" applyProtection="1">
      <alignment horizontal="center" vertical="center" shrinkToFit="1"/>
      <protection hidden="1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15" fillId="0" borderId="40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right" vertical="center"/>
      <protection hidden="1"/>
    </xf>
    <xf numFmtId="0" fontId="14" fillId="0" borderId="41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56" fontId="13" fillId="0" borderId="0" xfId="0" applyNumberFormat="1" applyFont="1" applyFill="1" applyAlignment="1" applyProtection="1" quotePrefix="1">
      <alignment horizontal="center" vertical="center"/>
      <protection hidden="1"/>
    </xf>
    <xf numFmtId="0" fontId="13" fillId="0" borderId="0" xfId="0" applyFont="1" applyFill="1" applyAlignment="1" applyProtection="1" quotePrefix="1">
      <alignment vertical="center"/>
      <protection hidden="1"/>
    </xf>
    <xf numFmtId="0" fontId="13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21" fillId="0" borderId="42" xfId="0" applyFont="1" applyBorder="1" applyAlignment="1" applyProtection="1">
      <alignment horizontal="center" vertical="center" wrapText="1" shrinkToFit="1"/>
      <protection hidden="1"/>
    </xf>
    <xf numFmtId="176" fontId="16" fillId="0" borderId="42" xfId="0" applyNumberFormat="1" applyFont="1" applyBorder="1" applyAlignment="1" applyProtection="1">
      <alignment horizontal="distributed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32" fillId="0" borderId="44" xfId="0" applyFont="1" applyFill="1" applyBorder="1" applyAlignment="1" applyProtection="1">
      <alignment horizontal="center" vertical="center" shrinkToFit="1"/>
      <protection hidden="1"/>
    </xf>
    <xf numFmtId="0" fontId="32" fillId="0" borderId="45" xfId="0" applyFont="1" applyFill="1" applyBorder="1" applyAlignment="1" applyProtection="1">
      <alignment horizontal="center" vertical="center" shrinkToFit="1"/>
      <protection hidden="1"/>
    </xf>
    <xf numFmtId="179" fontId="32" fillId="0" borderId="45" xfId="0" applyNumberFormat="1" applyFont="1" applyFill="1" applyBorder="1" applyAlignment="1" applyProtection="1">
      <alignment horizontal="center" vertical="center" shrinkToFit="1"/>
      <protection hidden="1"/>
    </xf>
    <xf numFmtId="0" fontId="32" fillId="0" borderId="46" xfId="0" applyFont="1" applyFill="1" applyBorder="1" applyAlignment="1" applyProtection="1">
      <alignment horizontal="center" vertical="center" shrinkToFit="1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34" borderId="20" xfId="0" applyFont="1" applyFill="1" applyBorder="1" applyAlignment="1" applyProtection="1">
      <alignment horizontal="center" vertical="center"/>
      <protection hidden="1"/>
    </xf>
    <xf numFmtId="0" fontId="22" fillId="34" borderId="0" xfId="0" applyFont="1" applyFill="1" applyAlignment="1" applyProtection="1">
      <alignment horizontal="center" vertical="center"/>
      <protection hidden="1"/>
    </xf>
    <xf numFmtId="0" fontId="22" fillId="34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 shrinkToFit="1"/>
      <protection hidden="1"/>
    </xf>
    <xf numFmtId="0" fontId="24" fillId="33" borderId="32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47" xfId="0" applyFont="1" applyBorder="1" applyAlignment="1" applyProtection="1">
      <alignment vertical="center"/>
      <protection hidden="1"/>
    </xf>
    <xf numFmtId="0" fontId="18" fillId="0" borderId="48" xfId="0" applyFont="1" applyBorder="1" applyAlignment="1" applyProtection="1">
      <alignment horizontal="center" vertical="center"/>
      <protection hidden="1"/>
    </xf>
    <xf numFmtId="0" fontId="18" fillId="0" borderId="48" xfId="0" applyFont="1" applyFill="1" applyBorder="1" applyAlignment="1" applyProtection="1">
      <alignment horizontal="center" vertical="center"/>
      <protection hidden="1"/>
    </xf>
    <xf numFmtId="0" fontId="23" fillId="0" borderId="48" xfId="0" applyFont="1" applyFill="1" applyBorder="1" applyAlignment="1" applyProtection="1">
      <alignment horizontal="center" vertical="center" shrinkToFit="1"/>
      <protection hidden="1"/>
    </xf>
    <xf numFmtId="0" fontId="23" fillId="0" borderId="49" xfId="0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vertical="center"/>
      <protection hidden="1"/>
    </xf>
    <xf numFmtId="0" fontId="24" fillId="34" borderId="17" xfId="0" applyNumberFormat="1" applyFont="1" applyFill="1" applyBorder="1" applyAlignment="1" applyProtection="1">
      <alignment horizontal="center" vertical="center" shrinkToFit="1"/>
      <protection hidden="1"/>
    </xf>
    <xf numFmtId="0" fontId="24" fillId="33" borderId="17" xfId="0" applyNumberFormat="1" applyFont="1" applyFill="1" applyBorder="1" applyAlignment="1" applyProtection="1">
      <alignment horizontal="center" vertical="center" shrinkToFit="1"/>
      <protection hidden="1"/>
    </xf>
    <xf numFmtId="0" fontId="24" fillId="34" borderId="17" xfId="0" applyFont="1" applyFill="1" applyBorder="1" applyAlignment="1" applyProtection="1">
      <alignment horizontal="center" vertical="center" shrinkToFit="1"/>
      <protection hidden="1"/>
    </xf>
    <xf numFmtId="0" fontId="24" fillId="33" borderId="17" xfId="0" applyFont="1" applyFill="1" applyBorder="1" applyAlignment="1" applyProtection="1">
      <alignment horizontal="center" vertical="center" shrinkToFit="1"/>
      <protection hidden="1"/>
    </xf>
    <xf numFmtId="0" fontId="24" fillId="34" borderId="22" xfId="0" applyFont="1" applyFill="1" applyBorder="1" applyAlignment="1" applyProtection="1">
      <alignment horizontal="center" vertical="center" shrinkToFit="1"/>
      <protection hidden="1"/>
    </xf>
    <xf numFmtId="0" fontId="18" fillId="0" borderId="47" xfId="0" applyFont="1" applyBorder="1" applyAlignment="1" applyProtection="1">
      <alignment vertical="center"/>
      <protection hidden="1"/>
    </xf>
    <xf numFmtId="0" fontId="26" fillId="0" borderId="48" xfId="0" applyFont="1" applyBorder="1" applyAlignment="1" applyProtection="1">
      <alignment horizontal="center" vertical="center"/>
      <protection hidden="1"/>
    </xf>
    <xf numFmtId="0" fontId="26" fillId="0" borderId="48" xfId="0" applyFont="1" applyFill="1" applyBorder="1" applyAlignment="1" applyProtection="1">
      <alignment horizontal="center" vertical="center"/>
      <protection hidden="1"/>
    </xf>
    <xf numFmtId="0" fontId="13" fillId="34" borderId="30" xfId="0" applyFont="1" applyFill="1" applyBorder="1" applyAlignment="1" applyProtection="1">
      <alignment vertical="center"/>
      <protection hidden="1"/>
    </xf>
    <xf numFmtId="0" fontId="13" fillId="34" borderId="30" xfId="0" applyFont="1" applyFill="1" applyBorder="1" applyAlignment="1" applyProtection="1">
      <alignment vertical="center" shrinkToFit="1"/>
      <protection hidden="1"/>
    </xf>
    <xf numFmtId="0" fontId="28" fillId="34" borderId="30" xfId="0" applyFont="1" applyFill="1" applyBorder="1" applyAlignment="1" applyProtection="1">
      <alignment vertical="center" shrinkToFit="1"/>
      <protection hidden="1"/>
    </xf>
    <xf numFmtId="0" fontId="23" fillId="0" borderId="30" xfId="0" applyFont="1" applyFill="1" applyBorder="1" applyAlignment="1" applyProtection="1">
      <alignment horizontal="center" vertical="center" shrinkToFit="1"/>
      <protection hidden="1"/>
    </xf>
    <xf numFmtId="0" fontId="29" fillId="34" borderId="30" xfId="0" applyFont="1" applyFill="1" applyBorder="1" applyAlignment="1" applyProtection="1">
      <alignment vertical="center" shrinkToFit="1"/>
      <protection hidden="1"/>
    </xf>
    <xf numFmtId="0" fontId="28" fillId="34" borderId="0" xfId="0" applyFont="1" applyFill="1" applyBorder="1" applyAlignment="1" applyProtection="1">
      <alignment vertical="center" shrinkToFit="1"/>
      <protection hidden="1"/>
    </xf>
    <xf numFmtId="179" fontId="28" fillId="34" borderId="0" xfId="0" applyNumberFormat="1" applyFont="1" applyFill="1" applyBorder="1" applyAlignment="1" applyProtection="1">
      <alignment vertical="center" shrinkToFit="1"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23" fillId="0" borderId="5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/>
      <protection hidden="1"/>
    </xf>
    <xf numFmtId="0" fontId="22" fillId="0" borderId="2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177" fontId="23" fillId="33" borderId="24" xfId="0" applyNumberFormat="1" applyFont="1" applyFill="1" applyBorder="1" applyAlignment="1" applyProtection="1">
      <alignment horizontal="center" vertical="center" shrinkToFit="1"/>
      <protection hidden="1"/>
    </xf>
    <xf numFmtId="178" fontId="23" fillId="33" borderId="25" xfId="0" applyNumberFormat="1" applyFont="1" applyFill="1" applyBorder="1" applyAlignment="1" applyProtection="1">
      <alignment horizontal="center" vertical="center" shrinkToFit="1"/>
      <protection hidden="1"/>
    </xf>
    <xf numFmtId="0" fontId="23" fillId="33" borderId="27" xfId="0" applyFont="1" applyFill="1" applyBorder="1" applyAlignment="1" applyProtection="1">
      <alignment horizontal="center" vertical="center" shrinkToFit="1"/>
      <protection hidden="1"/>
    </xf>
    <xf numFmtId="0" fontId="25" fillId="33" borderId="28" xfId="0" applyFont="1" applyFill="1" applyBorder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vertical="center" shrinkToFi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73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 shrinkToFit="1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 shrinkToFit="1"/>
      <protection hidden="1"/>
    </xf>
    <xf numFmtId="0" fontId="78" fillId="0" borderId="0" xfId="0" applyFont="1" applyFill="1" applyAlignment="1" applyProtection="1">
      <alignment vertical="center"/>
      <protection hidden="1"/>
    </xf>
    <xf numFmtId="0" fontId="78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81" fontId="35" fillId="0" borderId="51" xfId="0" applyNumberFormat="1" applyFont="1" applyFill="1" applyBorder="1" applyAlignment="1" applyProtection="1">
      <alignment horizontal="center" vertical="center"/>
      <protection hidden="1"/>
    </xf>
    <xf numFmtId="181" fontId="35" fillId="0" borderId="52" xfId="0" applyNumberFormat="1" applyFont="1" applyFill="1" applyBorder="1" applyAlignment="1" applyProtection="1">
      <alignment horizontal="right" vertical="center"/>
      <protection hidden="1"/>
    </xf>
    <xf numFmtId="181" fontId="35" fillId="0" borderId="49" xfId="0" applyNumberFormat="1" applyFont="1" applyFill="1" applyBorder="1" applyAlignment="1" applyProtection="1">
      <alignment horizontal="center" vertical="center"/>
      <protection hidden="1"/>
    </xf>
    <xf numFmtId="0" fontId="35" fillId="0" borderId="50" xfId="0" applyFont="1" applyBorder="1" applyAlignment="1" applyProtection="1">
      <alignment vertical="center"/>
      <protection hidden="1"/>
    </xf>
    <xf numFmtId="0" fontId="35" fillId="0" borderId="49" xfId="0" applyFont="1" applyFill="1" applyBorder="1" applyAlignment="1" applyProtection="1">
      <alignment horizontal="center" vertical="center" wrapText="1"/>
      <protection hidden="1"/>
    </xf>
    <xf numFmtId="0" fontId="35" fillId="0" borderId="51" xfId="0" applyFont="1" applyFill="1" applyBorder="1" applyAlignment="1" applyProtection="1">
      <alignment horizontal="center" vertical="center"/>
      <protection hidden="1"/>
    </xf>
    <xf numFmtId="0" fontId="35" fillId="0" borderId="49" xfId="0" applyFont="1" applyFill="1" applyBorder="1" applyAlignment="1" applyProtection="1">
      <alignment horizontal="center" vertical="center"/>
      <protection hidden="1"/>
    </xf>
    <xf numFmtId="183" fontId="35" fillId="0" borderId="52" xfId="0" applyNumberFormat="1" applyFont="1" applyFill="1" applyBorder="1" applyAlignment="1" applyProtection="1">
      <alignment horizontal="right"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79" fillId="0" borderId="0" xfId="0" applyFont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horizontal="right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80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3" fillId="0" borderId="53" xfId="0" applyFont="1" applyBorder="1" applyAlignment="1" applyProtection="1">
      <alignment horizontal="center" vertical="center"/>
      <protection hidden="1"/>
    </xf>
    <xf numFmtId="181" fontId="33" fillId="0" borderId="54" xfId="0" applyNumberFormat="1" applyFont="1" applyFill="1" applyBorder="1" applyAlignment="1" applyProtection="1">
      <alignment horizontal="center" vertical="center" shrinkToFit="1"/>
      <protection hidden="1"/>
    </xf>
    <xf numFmtId="181" fontId="33" fillId="0" borderId="55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80" fillId="0" borderId="48" xfId="0" applyFont="1" applyBorder="1" applyAlignment="1" applyProtection="1">
      <alignment horizontal="center" vertical="center"/>
      <protection hidden="1"/>
    </xf>
    <xf numFmtId="0" fontId="80" fillId="0" borderId="13" xfId="0" applyFont="1" applyBorder="1" applyAlignment="1" applyProtection="1">
      <alignment horizontal="center" vertical="center"/>
      <protection hidden="1"/>
    </xf>
    <xf numFmtId="0" fontId="80" fillId="0" borderId="0" xfId="0" applyFont="1" applyAlignment="1" applyProtection="1">
      <alignment horizontal="center" vertical="center"/>
      <protection hidden="1"/>
    </xf>
    <xf numFmtId="0" fontId="35" fillId="0" borderId="50" xfId="0" applyFont="1" applyBorder="1" applyAlignment="1" applyProtection="1">
      <alignment horizontal="center" vertical="center"/>
      <protection hidden="1"/>
    </xf>
    <xf numFmtId="181" fontId="35" fillId="0" borderId="56" xfId="0" applyNumberFormat="1" applyFont="1" applyFill="1" applyBorder="1" applyAlignment="1" applyProtection="1">
      <alignment horizontal="center" vertical="center" shrinkToFit="1"/>
      <protection hidden="1"/>
    </xf>
    <xf numFmtId="186" fontId="33" fillId="0" borderId="0" xfId="0" applyNumberFormat="1" applyFont="1" applyAlignment="1" applyProtection="1">
      <alignment horizontal="center" vertical="center"/>
      <protection hidden="1"/>
    </xf>
    <xf numFmtId="0" fontId="80" fillId="0" borderId="49" xfId="0" applyFont="1" applyBorder="1" applyAlignment="1" applyProtection="1">
      <alignment vertical="center" wrapText="1" shrinkToFit="1"/>
      <protection hidden="1"/>
    </xf>
    <xf numFmtId="185" fontId="81" fillId="0" borderId="52" xfId="48" applyNumberFormat="1" applyFont="1" applyBorder="1" applyAlignment="1" applyProtection="1">
      <alignment horizontal="right" vertical="center"/>
      <protection hidden="1"/>
    </xf>
    <xf numFmtId="0" fontId="80" fillId="0" borderId="48" xfId="0" applyFont="1" applyBorder="1" applyAlignment="1" applyProtection="1">
      <alignment vertical="center" wrapText="1" shrinkToFit="1"/>
      <protection hidden="1"/>
    </xf>
    <xf numFmtId="179" fontId="81" fillId="0" borderId="48" xfId="0" applyNumberFormat="1" applyFont="1" applyBorder="1" applyAlignment="1" applyProtection="1">
      <alignment horizontal="right" vertical="center"/>
      <protection hidden="1"/>
    </xf>
    <xf numFmtId="0" fontId="80" fillId="0" borderId="49" xfId="0" applyFont="1" applyBorder="1" applyAlignment="1" applyProtection="1">
      <alignment vertical="center" wrapText="1"/>
      <protection hidden="1"/>
    </xf>
    <xf numFmtId="0" fontId="80" fillId="0" borderId="48" xfId="0" applyFont="1" applyBorder="1" applyAlignment="1" applyProtection="1">
      <alignment vertical="center" wrapText="1"/>
      <protection hidden="1"/>
    </xf>
    <xf numFmtId="0" fontId="35" fillId="0" borderId="57" xfId="0" applyFont="1" applyBorder="1" applyAlignment="1" applyProtection="1">
      <alignment horizontal="center" vertical="center"/>
      <protection hidden="1"/>
    </xf>
    <xf numFmtId="181" fontId="35" fillId="0" borderId="58" xfId="0" applyNumberFormat="1" applyFont="1" applyFill="1" applyBorder="1" applyAlignment="1" applyProtection="1">
      <alignment horizontal="right" vertical="center"/>
      <protection hidden="1"/>
    </xf>
    <xf numFmtId="181" fontId="35" fillId="0" borderId="59" xfId="0" applyNumberFormat="1" applyFont="1" applyFill="1" applyBorder="1" applyAlignment="1" applyProtection="1">
      <alignment horizontal="center" vertical="center" shrinkToFit="1"/>
      <protection hidden="1"/>
    </xf>
    <xf numFmtId="0" fontId="80" fillId="0" borderId="60" xfId="0" applyFont="1" applyBorder="1" applyAlignment="1" applyProtection="1">
      <alignment vertical="center" wrapText="1"/>
      <protection hidden="1"/>
    </xf>
    <xf numFmtId="185" fontId="81" fillId="0" borderId="61" xfId="48" applyNumberFormat="1" applyFont="1" applyBorder="1" applyAlignment="1" applyProtection="1">
      <alignment horizontal="right" vertical="center"/>
      <protection hidden="1"/>
    </xf>
    <xf numFmtId="0" fontId="80" fillId="0" borderId="62" xfId="0" applyFont="1" applyBorder="1" applyAlignment="1" applyProtection="1">
      <alignment vertical="center" wrapText="1"/>
      <protection hidden="1"/>
    </xf>
    <xf numFmtId="179" fontId="81" fillId="0" borderId="62" xfId="0" applyNumberFormat="1" applyFont="1" applyBorder="1" applyAlignment="1" applyProtection="1">
      <alignment horizontal="right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80" fillId="0" borderId="22" xfId="0" applyFont="1" applyBorder="1" applyAlignment="1" applyProtection="1">
      <alignment horizontal="center" vertical="center"/>
      <protection hidden="1"/>
    </xf>
    <xf numFmtId="0" fontId="81" fillId="0" borderId="22" xfId="0" applyFont="1" applyBorder="1" applyAlignment="1" applyProtection="1">
      <alignment horizontal="right" vertical="center"/>
      <protection hidden="1"/>
    </xf>
    <xf numFmtId="179" fontId="81" fillId="0" borderId="22" xfId="0" applyNumberFormat="1" applyFont="1" applyBorder="1" applyAlignment="1" applyProtection="1">
      <alignment horizontal="right" vertical="center"/>
      <protection hidden="1"/>
    </xf>
    <xf numFmtId="0" fontId="78" fillId="0" borderId="0" xfId="0" applyFont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0" fontId="82" fillId="0" borderId="0" xfId="0" applyFont="1" applyBorder="1" applyAlignment="1" applyProtection="1">
      <alignment horizontal="left" vertical="center"/>
      <protection hidden="1"/>
    </xf>
    <xf numFmtId="0" fontId="83" fillId="0" borderId="0" xfId="0" applyFont="1" applyAlignment="1" applyProtection="1">
      <alignment vertical="center" shrinkToFit="1"/>
      <protection hidden="1"/>
    </xf>
    <xf numFmtId="0" fontId="83" fillId="0" borderId="0" xfId="0" applyFont="1" applyAlignment="1" applyProtection="1">
      <alignment horizontal="center" vertical="center" shrinkToFit="1"/>
      <protection hidden="1"/>
    </xf>
    <xf numFmtId="184" fontId="83" fillId="0" borderId="0" xfId="0" applyNumberFormat="1" applyFont="1" applyAlignment="1" applyProtection="1">
      <alignment horizontal="center" vertical="center"/>
      <protection hidden="1"/>
    </xf>
    <xf numFmtId="0" fontId="83" fillId="0" borderId="0" xfId="0" applyFont="1" applyAlignment="1" applyProtection="1">
      <alignment vertical="center"/>
      <protection hidden="1"/>
    </xf>
    <xf numFmtId="0" fontId="23" fillId="33" borderId="10" xfId="0" applyFont="1" applyFill="1" applyBorder="1" applyAlignment="1" applyProtection="1">
      <alignment horizontal="center" vertical="center" shrinkToFit="1"/>
      <protection locked="0"/>
    </xf>
    <xf numFmtId="0" fontId="23" fillId="33" borderId="12" xfId="0" applyFont="1" applyFill="1" applyBorder="1" applyAlignment="1" applyProtection="1">
      <alignment horizontal="center" vertical="center" shrinkToFit="1"/>
      <protection locked="0"/>
    </xf>
    <xf numFmtId="0" fontId="23" fillId="34" borderId="15" xfId="0" applyFont="1" applyFill="1" applyBorder="1" applyAlignment="1" applyProtection="1">
      <alignment horizontal="center" vertical="center" shrinkToFit="1"/>
      <protection locked="0"/>
    </xf>
    <xf numFmtId="0" fontId="23" fillId="34" borderId="16" xfId="0" applyFont="1" applyFill="1" applyBorder="1" applyAlignment="1" applyProtection="1">
      <alignment horizontal="center" vertical="center" shrinkToFit="1"/>
      <protection locked="0"/>
    </xf>
    <xf numFmtId="0" fontId="23" fillId="33" borderId="15" xfId="0" applyFont="1" applyFill="1" applyBorder="1" applyAlignment="1" applyProtection="1">
      <alignment horizontal="center" vertical="center" shrinkToFit="1"/>
      <protection locked="0"/>
    </xf>
    <xf numFmtId="0" fontId="23" fillId="33" borderId="16" xfId="0" applyFont="1" applyFill="1" applyBorder="1" applyAlignment="1" applyProtection="1">
      <alignment horizontal="center" vertical="center" shrinkToFit="1"/>
      <protection locked="0"/>
    </xf>
    <xf numFmtId="0" fontId="23" fillId="34" borderId="19" xfId="0" applyFont="1" applyFill="1" applyBorder="1" applyAlignment="1" applyProtection="1">
      <alignment horizontal="center" vertical="center" shrinkToFit="1"/>
      <protection locked="0"/>
    </xf>
    <xf numFmtId="0" fontId="23" fillId="34" borderId="21" xfId="0" applyFont="1" applyFill="1" applyBorder="1" applyAlignment="1" applyProtection="1">
      <alignment horizontal="center" vertical="center" shrinkToFit="1"/>
      <protection locked="0"/>
    </xf>
    <xf numFmtId="0" fontId="23" fillId="34" borderId="24" xfId="0" applyFont="1" applyFill="1" applyBorder="1" applyAlignment="1" applyProtection="1">
      <alignment horizontal="center" vertical="center" shrinkToFit="1"/>
      <protection locked="0"/>
    </xf>
    <xf numFmtId="0" fontId="23" fillId="34" borderId="26" xfId="0" applyFont="1" applyFill="1" applyBorder="1" applyAlignment="1" applyProtection="1">
      <alignment horizontal="center" vertical="center" shrinkToFit="1"/>
      <protection locked="0"/>
    </xf>
    <xf numFmtId="0" fontId="24" fillId="33" borderId="27" xfId="0" applyFont="1" applyFill="1" applyBorder="1" applyAlignment="1" applyProtection="1">
      <alignment horizontal="center" vertical="center" shrinkToFit="1"/>
      <protection locked="0"/>
    </xf>
    <xf numFmtId="0" fontId="23" fillId="33" borderId="29" xfId="0" applyFont="1" applyFill="1" applyBorder="1" applyAlignment="1" applyProtection="1">
      <alignment horizontal="center" vertical="center" shrinkToFit="1"/>
      <protection locked="0"/>
    </xf>
    <xf numFmtId="0" fontId="23" fillId="33" borderId="31" xfId="0" applyFont="1" applyFill="1" applyBorder="1" applyAlignment="1" applyProtection="1">
      <alignment horizontal="center" vertical="center" shrinkToFit="1"/>
      <protection locked="0"/>
    </xf>
    <xf numFmtId="0" fontId="23" fillId="33" borderId="24" xfId="0" applyFont="1" applyFill="1" applyBorder="1" applyAlignment="1" applyProtection="1">
      <alignment horizontal="center" vertical="center" shrinkToFit="1"/>
      <protection locked="0"/>
    </xf>
    <xf numFmtId="0" fontId="23" fillId="33" borderId="26" xfId="0" applyFont="1" applyFill="1" applyBorder="1" applyAlignment="1" applyProtection="1">
      <alignment horizontal="center" vertical="center" shrinkToFit="1"/>
      <protection locked="0"/>
    </xf>
    <xf numFmtId="38" fontId="81" fillId="0" borderId="63" xfId="48" applyFont="1" applyBorder="1" applyAlignment="1" applyProtection="1">
      <alignment horizontal="right" vertical="center"/>
      <protection locked="0"/>
    </xf>
    <xf numFmtId="38" fontId="81" fillId="0" borderId="64" xfId="48" applyFont="1" applyBorder="1" applyAlignment="1" applyProtection="1">
      <alignment horizontal="right" vertical="center"/>
      <protection locked="0"/>
    </xf>
    <xf numFmtId="38" fontId="81" fillId="0" borderId="65" xfId="48" applyFont="1" applyBorder="1" applyAlignment="1" applyProtection="1">
      <alignment horizontal="right" vertical="center"/>
      <protection locked="0"/>
    </xf>
    <xf numFmtId="0" fontId="30" fillId="34" borderId="30" xfId="0" applyFont="1" applyFill="1" applyBorder="1" applyAlignment="1" applyProtection="1">
      <alignment vertical="center" shrinkToFi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24" fillId="34" borderId="16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Border="1" applyAlignment="1" applyProtection="1">
      <alignment horizontal="center" vertical="center" shrinkToFit="1"/>
      <protection locked="0"/>
    </xf>
    <xf numFmtId="0" fontId="24" fillId="0" borderId="47" xfId="0" applyFont="1" applyBorder="1" applyAlignment="1" applyProtection="1">
      <alignment horizontal="center" vertical="center" shrinkToFit="1"/>
      <protection locked="0"/>
    </xf>
    <xf numFmtId="0" fontId="24" fillId="34" borderId="26" xfId="0" applyFont="1" applyFill="1" applyBorder="1" applyAlignment="1" applyProtection="1">
      <alignment horizontal="center" vertical="center" shrinkToFit="1"/>
      <protection locked="0"/>
    </xf>
    <xf numFmtId="0" fontId="24" fillId="0" borderId="25" xfId="0" applyFont="1" applyBorder="1" applyAlignment="1" applyProtection="1">
      <alignment horizontal="center" vertical="center" shrinkToFit="1"/>
      <protection locked="0"/>
    </xf>
    <xf numFmtId="0" fontId="4" fillId="0" borderId="67" xfId="0" applyFont="1" applyBorder="1" applyAlignment="1" applyProtection="1">
      <alignment horizontal="center" vertical="center" shrinkToFit="1"/>
      <protection locked="0"/>
    </xf>
    <xf numFmtId="0" fontId="4" fillId="0" borderId="68" xfId="0" applyFont="1" applyBorder="1" applyAlignment="1" applyProtection="1">
      <alignment horizontal="center" vertical="center" shrinkToFit="1"/>
      <protection locked="0"/>
    </xf>
    <xf numFmtId="0" fontId="24" fillId="33" borderId="26" xfId="0" applyFont="1" applyFill="1" applyBorder="1" applyAlignment="1" applyProtection="1">
      <alignment horizontal="center" vertical="center" shrinkToFit="1"/>
      <protection locked="0"/>
    </xf>
    <xf numFmtId="0" fontId="24" fillId="33" borderId="25" xfId="0" applyFont="1" applyFill="1" applyBorder="1" applyAlignment="1" applyProtection="1">
      <alignment horizontal="center" vertical="center" shrinkToFit="1"/>
      <protection locked="0"/>
    </xf>
    <xf numFmtId="0" fontId="24" fillId="33" borderId="69" xfId="0" applyFont="1" applyFill="1" applyBorder="1" applyAlignment="1" applyProtection="1">
      <alignment horizontal="center" vertical="center" shrinkToFit="1"/>
      <protection locked="0"/>
    </xf>
    <xf numFmtId="0" fontId="4" fillId="33" borderId="67" xfId="0" applyFont="1" applyFill="1" applyBorder="1" applyAlignment="1" applyProtection="1">
      <alignment horizontal="center" vertical="center" shrinkToFit="1"/>
      <protection locked="0"/>
    </xf>
    <xf numFmtId="0" fontId="24" fillId="33" borderId="16" xfId="0" applyFont="1" applyFill="1" applyBorder="1" applyAlignment="1" applyProtection="1">
      <alignment horizontal="center" vertical="center" shrinkToFit="1"/>
      <protection locked="0"/>
    </xf>
    <xf numFmtId="0" fontId="24" fillId="33" borderId="0" xfId="0" applyFont="1" applyFill="1" applyBorder="1" applyAlignment="1" applyProtection="1">
      <alignment horizontal="center" vertical="center" shrinkToFit="1"/>
      <protection locked="0"/>
    </xf>
    <xf numFmtId="0" fontId="24" fillId="33" borderId="47" xfId="0" applyFont="1" applyFill="1" applyBorder="1" applyAlignment="1" applyProtection="1">
      <alignment horizontal="center" vertical="center" shrinkToFit="1"/>
      <protection locked="0"/>
    </xf>
    <xf numFmtId="0" fontId="4" fillId="33" borderId="68" xfId="0" applyFont="1" applyFill="1" applyBorder="1" applyAlignment="1" applyProtection="1">
      <alignment horizontal="center" vertical="center" shrinkToFit="1"/>
      <protection locked="0"/>
    </xf>
    <xf numFmtId="0" fontId="19" fillId="0" borderId="44" xfId="0" applyFont="1" applyBorder="1" applyAlignment="1" applyProtection="1">
      <alignment horizontal="distributed" vertical="center" shrinkToFit="1"/>
      <protection hidden="1"/>
    </xf>
    <xf numFmtId="0" fontId="20" fillId="0" borderId="70" xfId="0" applyFont="1" applyBorder="1" applyAlignment="1" applyProtection="1">
      <alignment vertical="center" shrinkToFit="1"/>
      <protection hidden="1"/>
    </xf>
    <xf numFmtId="176" fontId="11" fillId="0" borderId="45" xfId="0" applyNumberFormat="1" applyFont="1" applyBorder="1" applyAlignment="1" applyProtection="1">
      <alignment horizontal="center" vertical="center" wrapText="1" shrinkToFit="1"/>
      <protection hidden="1"/>
    </xf>
    <xf numFmtId="0" fontId="12" fillId="0" borderId="71" xfId="0" applyFont="1" applyBorder="1" applyAlignment="1" applyProtection="1">
      <alignment horizontal="center" vertical="center" shrinkToFit="1"/>
      <protection hidden="1"/>
    </xf>
    <xf numFmtId="0" fontId="12" fillId="0" borderId="70" xfId="0" applyFont="1" applyBorder="1" applyAlignment="1" applyProtection="1">
      <alignment horizontal="center" vertical="center" shrinkToFit="1"/>
      <protection hidden="1"/>
    </xf>
    <xf numFmtId="176" fontId="16" fillId="0" borderId="45" xfId="0" applyNumberFormat="1" applyFont="1" applyBorder="1" applyAlignment="1" applyProtection="1">
      <alignment horizontal="center" vertical="center" wrapText="1" shrinkToFit="1"/>
      <protection hidden="1"/>
    </xf>
    <xf numFmtId="0" fontId="0" fillId="0" borderId="71" xfId="0" applyFont="1" applyBorder="1" applyAlignment="1" applyProtection="1">
      <alignment horizontal="center" vertical="center" shrinkToFit="1"/>
      <protection hidden="1"/>
    </xf>
    <xf numFmtId="0" fontId="0" fillId="0" borderId="43" xfId="0" applyFont="1" applyBorder="1" applyAlignment="1" applyProtection="1">
      <alignment horizontal="center" vertical="center" shrinkToFit="1"/>
      <protection hidden="1"/>
    </xf>
    <xf numFmtId="0" fontId="24" fillId="33" borderId="31" xfId="0" applyFont="1" applyFill="1" applyBorder="1" applyAlignment="1" applyProtection="1">
      <alignment horizontal="center" vertical="center" shrinkToFit="1"/>
      <protection locked="0"/>
    </xf>
    <xf numFmtId="0" fontId="24" fillId="33" borderId="30" xfId="0" applyFont="1" applyFill="1" applyBorder="1" applyAlignment="1" applyProtection="1">
      <alignment horizontal="center" vertical="center" shrinkToFit="1"/>
      <protection locked="0"/>
    </xf>
    <xf numFmtId="0" fontId="4" fillId="33" borderId="72" xfId="0" applyFont="1" applyFill="1" applyBorder="1" applyAlignment="1" applyProtection="1">
      <alignment horizontal="center" vertical="center" shrinkToFit="1"/>
      <protection locked="0"/>
    </xf>
    <xf numFmtId="0" fontId="24" fillId="0" borderId="69" xfId="0" applyFont="1" applyBorder="1" applyAlignment="1" applyProtection="1">
      <alignment horizontal="center" vertical="center" shrinkToFit="1"/>
      <protection locked="0"/>
    </xf>
    <xf numFmtId="0" fontId="24" fillId="34" borderId="21" xfId="0" applyFont="1" applyFill="1" applyBorder="1" applyAlignment="1" applyProtection="1">
      <alignment horizontal="center" vertical="center" shrinkToFit="1"/>
      <protection locked="0"/>
    </xf>
    <xf numFmtId="0" fontId="24" fillId="0" borderId="20" xfId="0" applyFont="1" applyBorder="1" applyAlignment="1" applyProtection="1">
      <alignment horizontal="center" vertical="center" shrinkToFit="1"/>
      <protection locked="0"/>
    </xf>
    <xf numFmtId="0" fontId="4" fillId="0" borderId="73" xfId="0" applyFont="1" applyBorder="1" applyAlignment="1" applyProtection="1">
      <alignment horizontal="center" vertical="center" shrinkToFit="1"/>
      <protection locked="0"/>
    </xf>
    <xf numFmtId="0" fontId="24" fillId="33" borderId="12" xfId="0" applyFont="1" applyFill="1" applyBorder="1" applyAlignment="1" applyProtection="1">
      <alignment horizontal="center" vertical="center" shrinkToFit="1"/>
      <protection locked="0"/>
    </xf>
    <xf numFmtId="0" fontId="24" fillId="33" borderId="11" xfId="0" applyFont="1" applyFill="1" applyBorder="1" applyAlignment="1" applyProtection="1">
      <alignment horizontal="center" vertical="center" shrinkToFit="1"/>
      <protection locked="0"/>
    </xf>
    <xf numFmtId="0" fontId="24" fillId="33" borderId="74" xfId="0" applyFont="1" applyFill="1" applyBorder="1" applyAlignment="1" applyProtection="1">
      <alignment horizontal="center" vertical="center" shrinkToFit="1"/>
      <protection locked="0"/>
    </xf>
    <xf numFmtId="0" fontId="4" fillId="33" borderId="75" xfId="0" applyFont="1" applyFill="1" applyBorder="1" applyAlignment="1" applyProtection="1">
      <alignment horizontal="center" vertical="center" shrinkToFit="1"/>
      <protection locked="0"/>
    </xf>
    <xf numFmtId="0" fontId="24" fillId="0" borderId="76" xfId="0" applyFont="1" applyBorder="1" applyAlignment="1" applyProtection="1">
      <alignment horizontal="center" vertical="center" shrinkToFit="1"/>
      <protection locked="0"/>
    </xf>
    <xf numFmtId="0" fontId="24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24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33" borderId="47" xfId="0" applyNumberFormat="1" applyFont="1" applyFill="1" applyBorder="1" applyAlignment="1" applyProtection="1">
      <alignment horizontal="center" vertical="center" shrinkToFit="1"/>
      <protection locked="0"/>
    </xf>
    <xf numFmtId="0" fontId="24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24" fillId="34" borderId="25" xfId="0" applyNumberFormat="1" applyFont="1" applyFill="1" applyBorder="1" applyAlignment="1" applyProtection="1">
      <alignment horizontal="center" vertical="center" shrinkToFit="1"/>
      <protection locked="0"/>
    </xf>
    <xf numFmtId="0" fontId="24" fillId="34" borderId="69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25" xfId="0" applyNumberFormat="1" applyFont="1" applyBorder="1" applyAlignment="1" applyProtection="1">
      <alignment horizontal="center" vertical="center" shrinkToFit="1"/>
      <protection locked="0"/>
    </xf>
    <xf numFmtId="0" fontId="24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24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34" borderId="47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33" borderId="68" xfId="0" applyFill="1" applyBorder="1" applyAlignment="1" applyProtection="1">
      <alignment horizontal="center" vertical="center" shrinkToFit="1"/>
      <protection locked="0"/>
    </xf>
    <xf numFmtId="0" fontId="24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24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24" fillId="34" borderId="76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20" xfId="0" applyNumberFormat="1" applyFont="1" applyBorder="1" applyAlignment="1" applyProtection="1">
      <alignment horizontal="center" vertical="center" shrinkToFit="1"/>
      <protection locked="0"/>
    </xf>
    <xf numFmtId="0" fontId="24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24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24" fillId="33" borderId="74" xfId="0" applyNumberFormat="1" applyFont="1" applyFill="1" applyBorder="1" applyAlignment="1" applyProtection="1">
      <alignment horizontal="center" vertical="center" shrinkToFit="1"/>
      <protection locked="0"/>
    </xf>
    <xf numFmtId="0" fontId="24" fillId="34" borderId="16" xfId="0" applyNumberFormat="1" applyFont="1" applyFill="1" applyBorder="1" applyAlignment="1" applyProtection="1">
      <alignment horizontal="center" vertical="center" shrinkToFit="1"/>
      <protection hidden="1"/>
    </xf>
    <xf numFmtId="0" fontId="24" fillId="34" borderId="0" xfId="0" applyNumberFormat="1" applyFont="1" applyFill="1" applyBorder="1" applyAlignment="1" applyProtection="1">
      <alignment horizontal="center" vertical="center" shrinkToFit="1"/>
      <protection hidden="1"/>
    </xf>
    <xf numFmtId="0" fontId="24" fillId="34" borderId="47" xfId="0" applyNumberFormat="1" applyFont="1" applyFill="1" applyBorder="1" applyAlignment="1" applyProtection="1">
      <alignment horizontal="center" vertical="center" shrinkToFit="1"/>
      <protection hidden="1"/>
    </xf>
    <xf numFmtId="0" fontId="24" fillId="34" borderId="21" xfId="0" applyNumberFormat="1" applyFont="1" applyFill="1" applyBorder="1" applyAlignment="1" applyProtection="1">
      <alignment horizontal="center" vertical="center" shrinkToFit="1"/>
      <protection hidden="1"/>
    </xf>
    <xf numFmtId="0" fontId="24" fillId="34" borderId="20" xfId="0" applyNumberFormat="1" applyFont="1" applyFill="1" applyBorder="1" applyAlignment="1" applyProtection="1">
      <alignment horizontal="center" vertical="center" shrinkToFit="1"/>
      <protection hidden="1"/>
    </xf>
    <xf numFmtId="0" fontId="24" fillId="34" borderId="76" xfId="0" applyNumberFormat="1" applyFont="1" applyFill="1" applyBorder="1" applyAlignment="1" applyProtection="1">
      <alignment horizontal="center" vertical="center" shrinkToFit="1"/>
      <protection hidden="1"/>
    </xf>
    <xf numFmtId="0" fontId="24" fillId="0" borderId="20" xfId="0" applyNumberFormat="1" applyFont="1" applyBorder="1" applyAlignment="1" applyProtection="1">
      <alignment horizontal="center" vertical="center" shrinkToFit="1"/>
      <protection hidden="1"/>
    </xf>
    <xf numFmtId="0" fontId="4" fillId="0" borderId="73" xfId="0" applyFont="1" applyBorder="1" applyAlignment="1" applyProtection="1">
      <alignment horizontal="center" vertical="center" shrinkToFit="1"/>
      <protection hidden="1"/>
    </xf>
    <xf numFmtId="0" fontId="24" fillId="0" borderId="0" xfId="0" applyNumberFormat="1" applyFont="1" applyAlignment="1" applyProtection="1">
      <alignment horizontal="center" vertical="center" shrinkToFit="1"/>
      <protection hidden="1"/>
    </xf>
    <xf numFmtId="0" fontId="4" fillId="0" borderId="68" xfId="0" applyFont="1" applyBorder="1" applyAlignment="1" applyProtection="1">
      <alignment horizontal="center" vertical="center" shrinkToFit="1"/>
      <protection hidden="1"/>
    </xf>
    <xf numFmtId="0" fontId="24" fillId="33" borderId="16" xfId="0" applyNumberFormat="1" applyFont="1" applyFill="1" applyBorder="1" applyAlignment="1" applyProtection="1">
      <alignment horizontal="center" vertical="center" shrinkToFit="1"/>
      <protection hidden="1"/>
    </xf>
    <xf numFmtId="0" fontId="24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24" fillId="33" borderId="47" xfId="0" applyNumberFormat="1" applyFont="1" applyFill="1" applyBorder="1" applyAlignment="1" applyProtection="1">
      <alignment horizontal="center" vertical="center" shrinkToFit="1"/>
      <protection hidden="1"/>
    </xf>
    <xf numFmtId="0" fontId="24" fillId="33" borderId="0" xfId="0" applyNumberFormat="1" applyFont="1" applyFill="1" applyAlignment="1" applyProtection="1">
      <alignment horizontal="center" vertical="center" shrinkToFit="1"/>
      <protection hidden="1"/>
    </xf>
    <xf numFmtId="0" fontId="4" fillId="33" borderId="68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14" fillId="0" borderId="77" xfId="0" applyFont="1" applyFill="1" applyBorder="1" applyAlignment="1" applyProtection="1">
      <alignment horizontal="center" vertical="center"/>
      <protection locked="0"/>
    </xf>
    <xf numFmtId="0" fontId="17" fillId="0" borderId="78" xfId="0" applyFont="1" applyFill="1" applyBorder="1" applyAlignment="1" applyProtection="1">
      <alignment horizontal="center" vertical="center"/>
      <protection locked="0"/>
    </xf>
    <xf numFmtId="0" fontId="17" fillId="0" borderId="79" xfId="0" applyFont="1" applyFill="1" applyBorder="1" applyAlignment="1" applyProtection="1">
      <alignment vertical="center"/>
      <protection locked="0"/>
    </xf>
    <xf numFmtId="0" fontId="17" fillId="0" borderId="78" xfId="0" applyFont="1" applyFill="1" applyBorder="1" applyAlignment="1" applyProtection="1">
      <alignment vertical="center"/>
      <protection locked="0"/>
    </xf>
    <xf numFmtId="0" fontId="24" fillId="33" borderId="31" xfId="0" applyNumberFormat="1" applyFont="1" applyFill="1" applyBorder="1" applyAlignment="1" applyProtection="1">
      <alignment horizontal="center" vertical="center" shrinkToFit="1"/>
      <protection hidden="1"/>
    </xf>
    <xf numFmtId="0" fontId="24" fillId="33" borderId="30" xfId="0" applyNumberFormat="1" applyFont="1" applyFill="1" applyBorder="1" applyAlignment="1" applyProtection="1">
      <alignment horizontal="center" vertical="center" shrinkToFit="1"/>
      <protection hidden="1"/>
    </xf>
    <xf numFmtId="0" fontId="24" fillId="33" borderId="80" xfId="0" applyNumberFormat="1" applyFont="1" applyFill="1" applyBorder="1" applyAlignment="1" applyProtection="1">
      <alignment horizontal="center" vertical="center" shrinkToFit="1"/>
      <protection hidden="1"/>
    </xf>
    <xf numFmtId="0" fontId="4" fillId="33" borderId="72" xfId="0" applyFont="1" applyFill="1" applyBorder="1" applyAlignment="1" applyProtection="1">
      <alignment horizontal="center" vertical="center" shrinkToFit="1"/>
      <protection hidden="1"/>
    </xf>
    <xf numFmtId="181" fontId="36" fillId="0" borderId="81" xfId="0" applyNumberFormat="1" applyFont="1" applyFill="1" applyBorder="1" applyAlignment="1" applyProtection="1">
      <alignment horizontal="center" vertical="center"/>
      <protection hidden="1"/>
    </xf>
    <xf numFmtId="0" fontId="36" fillId="0" borderId="82" xfId="0" applyFont="1" applyFill="1" applyBorder="1" applyAlignment="1" applyProtection="1">
      <alignment vertical="center"/>
      <protection hidden="1"/>
    </xf>
    <xf numFmtId="0" fontId="36" fillId="0" borderId="83" xfId="0" applyFont="1" applyFill="1" applyBorder="1" applyAlignment="1" applyProtection="1">
      <alignment vertical="center"/>
      <protection hidden="1"/>
    </xf>
    <xf numFmtId="0" fontId="36" fillId="0" borderId="84" xfId="0" applyFont="1" applyFill="1" applyBorder="1" applyAlignment="1" applyProtection="1">
      <alignment vertical="center"/>
      <protection hidden="1"/>
    </xf>
    <xf numFmtId="181" fontId="35" fillId="0" borderId="26" xfId="0" applyNumberFormat="1" applyFont="1" applyFill="1" applyBorder="1" applyAlignment="1" applyProtection="1">
      <alignment vertical="center"/>
      <protection hidden="1"/>
    </xf>
    <xf numFmtId="181" fontId="35" fillId="0" borderId="25" xfId="0" applyNumberFormat="1" applyFont="1" applyFill="1" applyBorder="1" applyAlignment="1" applyProtection="1">
      <alignment vertical="center"/>
      <protection hidden="1"/>
    </xf>
    <xf numFmtId="180" fontId="34" fillId="0" borderId="85" xfId="0" applyNumberFormat="1" applyFont="1" applyBorder="1" applyAlignment="1" applyProtection="1">
      <alignment horizontal="left" vertical="center" wrapText="1" shrinkToFit="1"/>
      <protection hidden="1"/>
    </xf>
    <xf numFmtId="180" fontId="34" fillId="0" borderId="86" xfId="0" applyNumberFormat="1" applyFont="1" applyBorder="1" applyAlignment="1" applyProtection="1">
      <alignment horizontal="left" vertical="center" wrapText="1" shrinkToFit="1"/>
      <protection hidden="1"/>
    </xf>
    <xf numFmtId="0" fontId="8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80" fontId="34" fillId="0" borderId="87" xfId="0" applyNumberFormat="1" applyFont="1" applyBorder="1" applyAlignment="1" applyProtection="1">
      <alignment horizontal="left" vertical="center" wrapText="1" shrinkToFit="1"/>
      <protection hidden="1"/>
    </xf>
    <xf numFmtId="180" fontId="34" fillId="0" borderId="48" xfId="0" applyNumberFormat="1" applyFont="1" applyBorder="1" applyAlignment="1" applyProtection="1">
      <alignment horizontal="left" vertical="center" wrapText="1" shrinkToFit="1"/>
      <protection hidden="1"/>
    </xf>
    <xf numFmtId="180" fontId="34" fillId="0" borderId="49" xfId="0" applyNumberFormat="1" applyFont="1" applyBorder="1" applyAlignment="1" applyProtection="1">
      <alignment horizontal="left" vertical="center" wrapText="1" shrinkToFit="1"/>
      <protection hidden="1"/>
    </xf>
    <xf numFmtId="181" fontId="36" fillId="0" borderId="88" xfId="0" applyNumberFormat="1" applyFont="1" applyFill="1" applyBorder="1" applyAlignment="1" applyProtection="1">
      <alignment horizontal="right" vertical="center"/>
      <protection hidden="1"/>
    </xf>
    <xf numFmtId="0" fontId="36" fillId="0" borderId="89" xfId="0" applyFont="1" applyFill="1" applyBorder="1" applyAlignment="1" applyProtection="1">
      <alignment horizontal="right" vertical="center"/>
      <protection hidden="1"/>
    </xf>
    <xf numFmtId="180" fontId="34" fillId="0" borderId="90" xfId="0" applyNumberFormat="1" applyFont="1" applyBorder="1" applyAlignment="1" applyProtection="1">
      <alignment horizontal="center" vertical="center" shrinkToFit="1"/>
      <protection hidden="1"/>
    </xf>
    <xf numFmtId="0" fontId="85" fillId="0" borderId="91" xfId="0" applyFont="1" applyBorder="1" applyAlignment="1" applyProtection="1">
      <alignment vertical="center" shrinkToFit="1"/>
      <protection hidden="1"/>
    </xf>
    <xf numFmtId="181" fontId="33" fillId="0" borderId="92" xfId="0" applyNumberFormat="1" applyFont="1" applyFill="1" applyBorder="1" applyAlignment="1" applyProtection="1">
      <alignment horizontal="center" vertical="center"/>
      <protection hidden="1"/>
    </xf>
    <xf numFmtId="181" fontId="33" fillId="0" borderId="53" xfId="0" applyNumberFormat="1" applyFont="1" applyFill="1" applyBorder="1" applyAlignment="1" applyProtection="1">
      <alignment horizontal="center" vertical="center"/>
      <protection hidden="1"/>
    </xf>
    <xf numFmtId="181" fontId="36" fillId="0" borderId="93" xfId="0" applyNumberFormat="1" applyFont="1" applyFill="1" applyBorder="1" applyAlignment="1" applyProtection="1">
      <alignment horizontal="center" vertical="center"/>
      <protection hidden="1"/>
    </xf>
    <xf numFmtId="0" fontId="36" fillId="0" borderId="88" xfId="0" applyFont="1" applyFill="1" applyBorder="1" applyAlignment="1" applyProtection="1">
      <alignment vertical="center"/>
      <protection hidden="1"/>
    </xf>
    <xf numFmtId="180" fontId="36" fillId="0" borderId="94" xfId="0" applyNumberFormat="1" applyFont="1" applyFill="1" applyBorder="1" applyAlignment="1" applyProtection="1">
      <alignment horizontal="center" vertical="center"/>
      <protection hidden="1"/>
    </xf>
    <xf numFmtId="181" fontId="36" fillId="0" borderId="82" xfId="0" applyNumberFormat="1" applyFont="1" applyFill="1" applyBorder="1" applyAlignment="1" applyProtection="1">
      <alignment horizontal="right" vertical="center"/>
      <protection hidden="1"/>
    </xf>
    <xf numFmtId="181" fontId="36" fillId="0" borderId="95" xfId="0" applyNumberFormat="1" applyFont="1" applyFill="1" applyBorder="1" applyAlignment="1" applyProtection="1">
      <alignment horizontal="right" vertical="center"/>
      <protection hidden="1"/>
    </xf>
    <xf numFmtId="180" fontId="36" fillId="0" borderId="96" xfId="0" applyNumberFormat="1" applyFont="1" applyFill="1" applyBorder="1" applyAlignment="1" applyProtection="1">
      <alignment horizontal="center" vertical="center"/>
      <protection hidden="1"/>
    </xf>
    <xf numFmtId="0" fontId="36" fillId="0" borderId="95" xfId="0" applyFont="1" applyFill="1" applyBorder="1" applyAlignment="1" applyProtection="1">
      <alignment horizontal="right" vertical="center"/>
      <protection hidden="1"/>
    </xf>
    <xf numFmtId="184" fontId="83" fillId="0" borderId="0" xfId="0" applyNumberFormat="1" applyFont="1" applyAlignment="1" applyProtection="1">
      <alignment horizontal="center" vertical="center" shrinkToFit="1"/>
      <protection hidden="1"/>
    </xf>
    <xf numFmtId="0" fontId="83" fillId="0" borderId="0" xfId="0" applyFont="1" applyAlignment="1" applyProtection="1">
      <alignment horizontal="center" vertical="center" shrinkToFit="1"/>
      <protection hidden="1"/>
    </xf>
    <xf numFmtId="181" fontId="37" fillId="0" borderId="82" xfId="0" applyNumberFormat="1" applyFont="1" applyFill="1" applyBorder="1" applyAlignment="1" applyProtection="1">
      <alignment horizontal="right" vertical="center"/>
      <protection hidden="1"/>
    </xf>
    <xf numFmtId="181" fontId="37" fillId="0" borderId="97" xfId="0" applyNumberFormat="1" applyFont="1" applyFill="1" applyBorder="1" applyAlignment="1" applyProtection="1">
      <alignment horizontal="right" vertical="center"/>
      <protection hidden="1"/>
    </xf>
    <xf numFmtId="181" fontId="37" fillId="0" borderId="84" xfId="0" applyNumberFormat="1" applyFont="1" applyFill="1" applyBorder="1" applyAlignment="1" applyProtection="1">
      <alignment horizontal="right" vertical="center"/>
      <protection hidden="1"/>
    </xf>
    <xf numFmtId="181" fontId="37" fillId="0" borderId="98" xfId="0" applyNumberFormat="1" applyFont="1" applyFill="1" applyBorder="1" applyAlignment="1" applyProtection="1">
      <alignment horizontal="right" vertical="center"/>
      <protection hidden="1"/>
    </xf>
    <xf numFmtId="180" fontId="36" fillId="0" borderId="99" xfId="0" applyNumberFormat="1" applyFont="1" applyFill="1" applyBorder="1" applyAlignment="1" applyProtection="1">
      <alignment horizontal="center" vertical="center"/>
      <protection hidden="1"/>
    </xf>
    <xf numFmtId="0" fontId="36" fillId="0" borderId="100" xfId="0" applyFont="1" applyFill="1" applyBorder="1" applyAlignment="1" applyProtection="1">
      <alignment vertical="center"/>
      <protection hidden="1"/>
    </xf>
    <xf numFmtId="181" fontId="36" fillId="0" borderId="101" xfId="0" applyNumberFormat="1" applyFont="1" applyFill="1" applyBorder="1" applyAlignment="1" applyProtection="1">
      <alignment horizontal="center" vertical="center"/>
      <protection hidden="1"/>
    </xf>
    <xf numFmtId="0" fontId="36" fillId="0" borderId="102" xfId="0" applyFont="1" applyFill="1" applyBorder="1" applyAlignment="1" applyProtection="1">
      <alignment vertical="center"/>
      <protection hidden="1"/>
    </xf>
    <xf numFmtId="181" fontId="36" fillId="0" borderId="102" xfId="0" applyNumberFormat="1" applyFont="1" applyFill="1" applyBorder="1" applyAlignment="1" applyProtection="1">
      <alignment horizontal="right" vertical="center"/>
      <protection hidden="1"/>
    </xf>
    <xf numFmtId="0" fontId="36" fillId="0" borderId="103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81" fontId="35" fillId="0" borderId="104" xfId="0" applyNumberFormat="1" applyFont="1" applyFill="1" applyBorder="1" applyAlignment="1" applyProtection="1">
      <alignment vertical="center"/>
      <protection hidden="1"/>
    </xf>
    <xf numFmtId="181" fontId="35" fillId="0" borderId="105" xfId="0" applyNumberFormat="1" applyFont="1" applyFill="1" applyBorder="1" applyAlignment="1" applyProtection="1">
      <alignment vertical="center"/>
      <protection hidden="1"/>
    </xf>
    <xf numFmtId="181" fontId="35" fillId="0" borderId="49" xfId="0" applyNumberFormat="1" applyFont="1" applyFill="1" applyBorder="1" applyAlignment="1" applyProtection="1">
      <alignment vertical="center"/>
      <protection hidden="1"/>
    </xf>
    <xf numFmtId="181" fontId="35" fillId="0" borderId="50" xfId="0" applyNumberFormat="1" applyFont="1" applyFill="1" applyBorder="1" applyAlignment="1" applyProtection="1">
      <alignment vertical="center"/>
      <protection hidden="1"/>
    </xf>
    <xf numFmtId="181" fontId="35" fillId="0" borderId="12" xfId="0" applyNumberFormat="1" applyFont="1" applyFill="1" applyBorder="1" applyAlignment="1" applyProtection="1">
      <alignment vertical="center"/>
      <protection hidden="1"/>
    </xf>
    <xf numFmtId="181" fontId="35" fillId="0" borderId="11" xfId="0" applyNumberFormat="1" applyFont="1" applyFill="1" applyBorder="1" applyAlignment="1" applyProtection="1">
      <alignment vertical="center"/>
      <protection hidden="1"/>
    </xf>
    <xf numFmtId="180" fontId="36" fillId="0" borderId="106" xfId="0" applyNumberFormat="1" applyFont="1" applyFill="1" applyBorder="1" applyAlignment="1" applyProtection="1">
      <alignment horizontal="right" vertical="center" shrinkToFit="1"/>
      <protection hidden="1"/>
    </xf>
    <xf numFmtId="182" fontId="36" fillId="0" borderId="84" xfId="0" applyNumberFormat="1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0</xdr:rowOff>
    </xdr:from>
    <xdr:to>
      <xdr:col>3</xdr:col>
      <xdr:colOff>57150</xdr:colOff>
      <xdr:row>0</xdr:row>
      <xdr:rowOff>247650</xdr:rowOff>
    </xdr:to>
    <xdr:pic>
      <xdr:nvPicPr>
        <xdr:cNvPr id="1" name="Picture 11" descr="health_0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585394">
          <a:off x="11049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257175</xdr:rowOff>
    </xdr:to>
    <xdr:pic>
      <xdr:nvPicPr>
        <xdr:cNvPr id="2" name="Picture 12" descr="health_0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854601">
          <a:off x="4219575" y="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295275</xdr:colOff>
      <xdr:row>5</xdr:row>
      <xdr:rowOff>104775</xdr:rowOff>
    </xdr:from>
    <xdr:to>
      <xdr:col>30</xdr:col>
      <xdr:colOff>647700</xdr:colOff>
      <xdr:row>7</xdr:row>
      <xdr:rowOff>209550</xdr:rowOff>
    </xdr:to>
    <xdr:sp macro="[0]!厚">
      <xdr:nvSpPr>
        <xdr:cNvPr id="3" name="額縁 19"/>
        <xdr:cNvSpPr>
          <a:spLocks/>
        </xdr:cNvSpPr>
      </xdr:nvSpPr>
      <xdr:spPr>
        <a:xfrm>
          <a:off x="6048375" y="962025"/>
          <a:ext cx="361950" cy="419100"/>
        </a:xfrm>
        <a:prstGeom prst="bevel">
          <a:avLst/>
        </a:prstGeom>
        <a:solidFill>
          <a:srgbClr val="BFBFB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厚</a:t>
          </a:r>
        </a:p>
      </xdr:txBody>
    </xdr:sp>
    <xdr:clientData/>
  </xdr:twoCellAnchor>
  <xdr:twoCellAnchor>
    <xdr:from>
      <xdr:col>30</xdr:col>
      <xdr:colOff>1714500</xdr:colOff>
      <xdr:row>5</xdr:row>
      <xdr:rowOff>114300</xdr:rowOff>
    </xdr:from>
    <xdr:to>
      <xdr:col>31</xdr:col>
      <xdr:colOff>85725</xdr:colOff>
      <xdr:row>7</xdr:row>
      <xdr:rowOff>219075</xdr:rowOff>
    </xdr:to>
    <xdr:sp macro="[0]!納">
      <xdr:nvSpPr>
        <xdr:cNvPr id="4" name="額縁 20"/>
        <xdr:cNvSpPr>
          <a:spLocks/>
        </xdr:cNvSpPr>
      </xdr:nvSpPr>
      <xdr:spPr>
        <a:xfrm>
          <a:off x="7467600" y="971550"/>
          <a:ext cx="333375" cy="419100"/>
        </a:xfrm>
        <a:prstGeom prst="bevel">
          <a:avLst/>
        </a:prstGeom>
        <a:solidFill>
          <a:srgbClr val="BFBFB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納</a:t>
          </a:r>
        </a:p>
      </xdr:txBody>
    </xdr:sp>
    <xdr:clientData/>
  </xdr:twoCellAnchor>
  <xdr:twoCellAnchor>
    <xdr:from>
      <xdr:col>30</xdr:col>
      <xdr:colOff>771525</xdr:colOff>
      <xdr:row>5</xdr:row>
      <xdr:rowOff>104775</xdr:rowOff>
    </xdr:from>
    <xdr:to>
      <xdr:col>30</xdr:col>
      <xdr:colOff>1600200</xdr:colOff>
      <xdr:row>7</xdr:row>
      <xdr:rowOff>209550</xdr:rowOff>
    </xdr:to>
    <xdr:sp macro="[0]!船">
      <xdr:nvSpPr>
        <xdr:cNvPr id="5" name="額縁 21"/>
        <xdr:cNvSpPr>
          <a:spLocks/>
        </xdr:cNvSpPr>
      </xdr:nvSpPr>
      <xdr:spPr>
        <a:xfrm>
          <a:off x="6524625" y="962025"/>
          <a:ext cx="838200" cy="419100"/>
        </a:xfrm>
        <a:prstGeom prst="bevel">
          <a:avLst/>
        </a:prstGeom>
        <a:solidFill>
          <a:srgbClr val="BFBFB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船員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坑内員</a:t>
          </a:r>
        </a:p>
      </xdr:txBody>
    </xdr:sp>
    <xdr:clientData/>
  </xdr:twoCellAnchor>
  <xdr:twoCellAnchor>
    <xdr:from>
      <xdr:col>31</xdr:col>
      <xdr:colOff>209550</xdr:colOff>
      <xdr:row>5</xdr:row>
      <xdr:rowOff>123825</xdr:rowOff>
    </xdr:from>
    <xdr:to>
      <xdr:col>33</xdr:col>
      <xdr:colOff>66675</xdr:colOff>
      <xdr:row>7</xdr:row>
      <xdr:rowOff>219075</xdr:rowOff>
    </xdr:to>
    <xdr:sp macro="[0]!免">
      <xdr:nvSpPr>
        <xdr:cNvPr id="6" name="額縁 22"/>
        <xdr:cNvSpPr>
          <a:spLocks/>
        </xdr:cNvSpPr>
      </xdr:nvSpPr>
      <xdr:spPr>
        <a:xfrm>
          <a:off x="7924800" y="981075"/>
          <a:ext cx="314325" cy="409575"/>
        </a:xfrm>
        <a:prstGeom prst="bevel">
          <a:avLst/>
        </a:prstGeom>
        <a:solidFill>
          <a:srgbClr val="BFBFB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免</a:t>
          </a:r>
        </a:p>
      </xdr:txBody>
    </xdr:sp>
    <xdr:clientData/>
  </xdr:twoCellAnchor>
  <xdr:twoCellAnchor>
    <xdr:from>
      <xdr:col>33</xdr:col>
      <xdr:colOff>152400</xdr:colOff>
      <xdr:row>5</xdr:row>
      <xdr:rowOff>133350</xdr:rowOff>
    </xdr:from>
    <xdr:to>
      <xdr:col>35</xdr:col>
      <xdr:colOff>28575</xdr:colOff>
      <xdr:row>7</xdr:row>
      <xdr:rowOff>228600</xdr:rowOff>
    </xdr:to>
    <xdr:sp macro="[0]!号">
      <xdr:nvSpPr>
        <xdr:cNvPr id="7" name="額縁 23"/>
        <xdr:cNvSpPr>
          <a:spLocks/>
        </xdr:cNvSpPr>
      </xdr:nvSpPr>
      <xdr:spPr>
        <a:xfrm>
          <a:off x="8324850" y="990600"/>
          <a:ext cx="333375" cy="409575"/>
        </a:xfrm>
        <a:prstGeom prst="bevel">
          <a:avLst/>
        </a:prstGeom>
        <a:solidFill>
          <a:srgbClr val="BFBFB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号</a:t>
          </a:r>
        </a:p>
      </xdr:txBody>
    </xdr:sp>
    <xdr:clientData/>
  </xdr:twoCellAnchor>
  <xdr:twoCellAnchor>
    <xdr:from>
      <xdr:col>35</xdr:col>
      <xdr:colOff>142875</xdr:colOff>
      <xdr:row>5</xdr:row>
      <xdr:rowOff>133350</xdr:rowOff>
    </xdr:from>
    <xdr:to>
      <xdr:col>37</xdr:col>
      <xdr:colOff>28575</xdr:colOff>
      <xdr:row>7</xdr:row>
      <xdr:rowOff>228600</xdr:rowOff>
    </xdr:to>
    <xdr:sp macro="[0]!任">
      <xdr:nvSpPr>
        <xdr:cNvPr id="8" name="額縁 24"/>
        <xdr:cNvSpPr>
          <a:spLocks/>
        </xdr:cNvSpPr>
      </xdr:nvSpPr>
      <xdr:spPr>
        <a:xfrm>
          <a:off x="8772525" y="990600"/>
          <a:ext cx="342900" cy="409575"/>
        </a:xfrm>
        <a:prstGeom prst="bevel">
          <a:avLst/>
        </a:prstGeom>
        <a:solidFill>
          <a:srgbClr val="BFBFB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任</a:t>
          </a:r>
        </a:p>
      </xdr:txBody>
    </xdr:sp>
    <xdr:clientData/>
  </xdr:twoCellAnchor>
  <xdr:twoCellAnchor>
    <xdr:from>
      <xdr:col>37</xdr:col>
      <xdr:colOff>142875</xdr:colOff>
      <xdr:row>5</xdr:row>
      <xdr:rowOff>123825</xdr:rowOff>
    </xdr:from>
    <xdr:to>
      <xdr:col>39</xdr:col>
      <xdr:colOff>47625</xdr:colOff>
      <xdr:row>7</xdr:row>
      <xdr:rowOff>238125</xdr:rowOff>
    </xdr:to>
    <xdr:sp macro="[0]!未納">
      <xdr:nvSpPr>
        <xdr:cNvPr id="9" name="額縁 25"/>
        <xdr:cNvSpPr>
          <a:spLocks/>
        </xdr:cNvSpPr>
      </xdr:nvSpPr>
      <xdr:spPr>
        <a:xfrm>
          <a:off x="9229725" y="981075"/>
          <a:ext cx="361950" cy="428625"/>
        </a:xfrm>
        <a:prstGeom prst="bevel">
          <a:avLst/>
        </a:prstGeom>
        <a:solidFill>
          <a:srgbClr val="BFBFB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未納</a:t>
          </a:r>
        </a:p>
      </xdr:txBody>
    </xdr:sp>
    <xdr:clientData/>
  </xdr:twoCellAnchor>
  <xdr:twoCellAnchor>
    <xdr:from>
      <xdr:col>39</xdr:col>
      <xdr:colOff>142875</xdr:colOff>
      <xdr:row>5</xdr:row>
      <xdr:rowOff>123825</xdr:rowOff>
    </xdr:from>
    <xdr:to>
      <xdr:col>41</xdr:col>
      <xdr:colOff>28575</xdr:colOff>
      <xdr:row>7</xdr:row>
      <xdr:rowOff>238125</xdr:rowOff>
    </xdr:to>
    <xdr:sp macro="[0]!共">
      <xdr:nvSpPr>
        <xdr:cNvPr id="10" name="額縁 26"/>
        <xdr:cNvSpPr>
          <a:spLocks/>
        </xdr:cNvSpPr>
      </xdr:nvSpPr>
      <xdr:spPr>
        <a:xfrm>
          <a:off x="9686925" y="981075"/>
          <a:ext cx="342900" cy="428625"/>
        </a:xfrm>
        <a:prstGeom prst="bevel">
          <a:avLst/>
        </a:prstGeom>
        <a:solidFill>
          <a:srgbClr val="BFBFB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共</a:t>
          </a:r>
        </a:p>
      </xdr:txBody>
    </xdr:sp>
    <xdr:clientData/>
  </xdr:twoCellAnchor>
  <xdr:twoCellAnchor>
    <xdr:from>
      <xdr:col>41</xdr:col>
      <xdr:colOff>133350</xdr:colOff>
      <xdr:row>5</xdr:row>
      <xdr:rowOff>123825</xdr:rowOff>
    </xdr:from>
    <xdr:to>
      <xdr:col>43</xdr:col>
      <xdr:colOff>38100</xdr:colOff>
      <xdr:row>7</xdr:row>
      <xdr:rowOff>219075</xdr:rowOff>
    </xdr:to>
    <xdr:sp macro="[0]!カラ">
      <xdr:nvSpPr>
        <xdr:cNvPr id="11" name="額縁 27"/>
        <xdr:cNvSpPr>
          <a:spLocks/>
        </xdr:cNvSpPr>
      </xdr:nvSpPr>
      <xdr:spPr>
        <a:xfrm>
          <a:off x="10134600" y="981075"/>
          <a:ext cx="361950" cy="409575"/>
        </a:xfrm>
        <a:prstGeom prst="bevel">
          <a:avLst/>
        </a:prstGeom>
        <a:solidFill>
          <a:srgbClr val="BFBFB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カラ</a:t>
          </a:r>
        </a:p>
      </xdr:txBody>
    </xdr:sp>
    <xdr:clientData/>
  </xdr:twoCellAnchor>
  <xdr:twoCellAnchor>
    <xdr:from>
      <xdr:col>43</xdr:col>
      <xdr:colOff>142875</xdr:colOff>
      <xdr:row>5</xdr:row>
      <xdr:rowOff>123825</xdr:rowOff>
    </xdr:from>
    <xdr:to>
      <xdr:col>44</xdr:col>
      <xdr:colOff>285750</xdr:colOff>
      <xdr:row>7</xdr:row>
      <xdr:rowOff>219075</xdr:rowOff>
    </xdr:to>
    <xdr:sp macro="[0]!空白">
      <xdr:nvSpPr>
        <xdr:cNvPr id="12" name="額縁 28"/>
        <xdr:cNvSpPr>
          <a:spLocks/>
        </xdr:cNvSpPr>
      </xdr:nvSpPr>
      <xdr:spPr>
        <a:xfrm>
          <a:off x="10601325" y="981075"/>
          <a:ext cx="371475" cy="409575"/>
        </a:xfrm>
        <a:prstGeom prst="bevel">
          <a:avLst/>
        </a:prstGeom>
        <a:solidFill>
          <a:srgbClr val="BFBFB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空欄</a:t>
          </a:r>
        </a:p>
      </xdr:txBody>
    </xdr:sp>
    <xdr:clientData/>
  </xdr:twoCellAnchor>
  <xdr:twoCellAnchor editAs="oneCell">
    <xdr:from>
      <xdr:col>11</xdr:col>
      <xdr:colOff>19050</xdr:colOff>
      <xdr:row>0</xdr:row>
      <xdr:rowOff>57150</xdr:rowOff>
    </xdr:from>
    <xdr:to>
      <xdr:col>15</xdr:col>
      <xdr:colOff>9525</xdr:colOff>
      <xdr:row>0</xdr:row>
      <xdr:rowOff>457200</xdr:rowOff>
    </xdr:to>
    <xdr:pic>
      <xdr:nvPicPr>
        <xdr:cNvPr id="13" name="Picture 33" descr="health_0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585394">
          <a:off x="4333875" y="57150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1257300</xdr:colOff>
      <xdr:row>0</xdr:row>
      <xdr:rowOff>57150</xdr:rowOff>
    </xdr:from>
    <xdr:to>
      <xdr:col>30</xdr:col>
      <xdr:colOff>1638300</xdr:colOff>
      <xdr:row>1</xdr:row>
      <xdr:rowOff>38100</xdr:rowOff>
    </xdr:to>
    <xdr:pic>
      <xdr:nvPicPr>
        <xdr:cNvPr id="14" name="Picture 34" descr="health_0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854601">
          <a:off x="7010400" y="57150"/>
          <a:ext cx="38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228600</xdr:colOff>
      <xdr:row>0</xdr:row>
      <xdr:rowOff>133350</xdr:rowOff>
    </xdr:from>
    <xdr:to>
      <xdr:col>12</xdr:col>
      <xdr:colOff>571500</xdr:colOff>
      <xdr:row>0</xdr:row>
      <xdr:rowOff>485775</xdr:rowOff>
    </xdr:to>
    <xdr:pic>
      <xdr:nvPicPr>
        <xdr:cNvPr id="1" name="Picture 33" descr="health_0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585394">
          <a:off x="6391275" y="133350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1209675</xdr:colOff>
      <xdr:row>0</xdr:row>
      <xdr:rowOff>85725</xdr:rowOff>
    </xdr:from>
    <xdr:to>
      <xdr:col>18</xdr:col>
      <xdr:colOff>304800</xdr:colOff>
      <xdr:row>0</xdr:row>
      <xdr:rowOff>485775</xdr:rowOff>
    </xdr:to>
    <xdr:pic>
      <xdr:nvPicPr>
        <xdr:cNvPr id="2" name="Picture 34" descr="health_0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854601">
          <a:off x="11106150" y="85725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6"/>
  <sheetViews>
    <sheetView showGridLines="0" tabSelected="1" view="pageBreakPreview" zoomScaleSheetLayoutView="100" zoomScalePageLayoutView="0" workbookViewId="0" topLeftCell="A1">
      <selection activeCell="A1" sqref="A1:AU1"/>
    </sheetView>
  </sheetViews>
  <sheetFormatPr defaultColWidth="0" defaultRowHeight="15" zeroHeight="1"/>
  <cols>
    <col min="1" max="1" width="6.8515625" style="104" customWidth="1"/>
    <col min="2" max="2" width="5.421875" style="104" customWidth="1"/>
    <col min="3" max="4" width="3.421875" style="104" customWidth="1"/>
    <col min="5" max="7" width="9.140625" style="104" customWidth="1"/>
    <col min="8" max="8" width="16.00390625" style="104" customWidth="1"/>
    <col min="9" max="14" width="0.71875" style="104" customWidth="1"/>
    <col min="15" max="15" width="3.140625" style="104" customWidth="1"/>
    <col min="16" max="21" width="0.71875" style="104" customWidth="1"/>
    <col min="22" max="22" width="3.140625" style="104" customWidth="1"/>
    <col min="23" max="28" width="0.71875" style="104" customWidth="1"/>
    <col min="29" max="29" width="3.140625" style="104" customWidth="1"/>
    <col min="30" max="30" width="1.421875" style="104" customWidth="1"/>
    <col min="31" max="31" width="29.421875" style="138" customWidth="1"/>
    <col min="32" max="44" width="3.421875" style="104" customWidth="1"/>
    <col min="45" max="45" width="7.28125" style="104" customWidth="1"/>
    <col min="46" max="46" width="3.421875" style="146" customWidth="1"/>
    <col min="47" max="47" width="3.421875" style="147" customWidth="1"/>
    <col min="48" max="48" width="0.2890625" style="104" customWidth="1"/>
    <col min="49" max="16384" width="9.00390625" style="104" hidden="1" customWidth="1"/>
  </cols>
  <sheetData>
    <row r="1" spans="1:59" s="66" customFormat="1" ht="36.75">
      <c r="A1" s="288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62" t="s">
        <v>1</v>
      </c>
      <c r="AW1" s="63"/>
      <c r="AX1" s="64"/>
      <c r="AY1" s="65"/>
      <c r="AZ1" s="65"/>
      <c r="BA1" s="65"/>
      <c r="BB1" s="65"/>
      <c r="BC1" s="65"/>
      <c r="BD1" s="65"/>
      <c r="BE1" s="65"/>
      <c r="BF1" s="65"/>
      <c r="BG1" s="65"/>
    </row>
    <row r="2" spans="1:59" s="66" customFormat="1" ht="4.5" customHeight="1">
      <c r="A2" s="67"/>
      <c r="B2" s="68"/>
      <c r="C2" s="68"/>
      <c r="D2" s="68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8"/>
      <c r="AE2" s="70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8"/>
      <c r="AU2" s="70"/>
      <c r="AV2" s="62" t="s">
        <v>2</v>
      </c>
      <c r="AW2" s="71"/>
      <c r="AX2" s="68"/>
      <c r="AY2" s="69"/>
      <c r="AZ2" s="69"/>
      <c r="BA2" s="69"/>
      <c r="BB2" s="69"/>
      <c r="BC2" s="69"/>
      <c r="BD2" s="69"/>
      <c r="BE2" s="69"/>
      <c r="BF2" s="69"/>
      <c r="BG2" s="69"/>
    </row>
    <row r="3" spans="1:59" s="66" customFormat="1" ht="17.25">
      <c r="A3" s="291" t="s">
        <v>45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62" t="s">
        <v>3</v>
      </c>
      <c r="AW3" s="71"/>
      <c r="AX3" s="71"/>
      <c r="AY3" s="72"/>
      <c r="AZ3" s="72"/>
      <c r="BA3" s="72"/>
      <c r="BB3" s="72"/>
      <c r="BC3" s="72"/>
      <c r="BD3" s="72"/>
      <c r="BE3" s="72"/>
      <c r="BF3" s="72"/>
      <c r="BG3" s="72"/>
    </row>
    <row r="4" spans="1:59" s="66" customFormat="1" ht="4.5" customHeight="1">
      <c r="A4" s="73"/>
      <c r="B4" s="74"/>
      <c r="C4" s="74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4"/>
      <c r="AE4" s="70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4"/>
      <c r="AU4" s="70"/>
      <c r="AV4" s="62" t="s">
        <v>4</v>
      </c>
      <c r="AW4" s="74"/>
      <c r="AX4" s="74"/>
      <c r="AY4" s="75"/>
      <c r="AZ4" s="75"/>
      <c r="BA4" s="75"/>
      <c r="BB4" s="75"/>
      <c r="BC4" s="75"/>
      <c r="BD4" s="75"/>
      <c r="BE4" s="75"/>
      <c r="BF4" s="75"/>
      <c r="BG4" s="75"/>
    </row>
    <row r="5" spans="1:59" s="66" customFormat="1" ht="4.5" customHeight="1" thickBot="1">
      <c r="A5" s="62"/>
      <c r="B5" s="76"/>
      <c r="C5" s="77"/>
      <c r="D5" s="77"/>
      <c r="E5" s="78"/>
      <c r="F5" s="78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9"/>
      <c r="AE5" s="70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9"/>
      <c r="AU5" s="70"/>
      <c r="AV5" s="62">
        <f>A11+1</f>
        <v>9499</v>
      </c>
      <c r="AW5" s="79"/>
      <c r="AX5" s="79"/>
      <c r="AY5" s="76"/>
      <c r="AZ5" s="76"/>
      <c r="BA5" s="76"/>
      <c r="BB5" s="76"/>
      <c r="BC5" s="76"/>
      <c r="BD5" s="76"/>
      <c r="BE5" s="76"/>
      <c r="BF5" s="76"/>
      <c r="BG5" s="76"/>
    </row>
    <row r="6" spans="1:59" s="66" customFormat="1" ht="20.25" customHeight="1" thickBot="1" thickTop="1">
      <c r="A6" s="77"/>
      <c r="B6" s="80" t="s">
        <v>5</v>
      </c>
      <c r="C6" s="81"/>
      <c r="D6" s="82" t="s">
        <v>6</v>
      </c>
      <c r="E6" s="292"/>
      <c r="F6" s="293"/>
      <c r="G6" s="82" t="s">
        <v>7</v>
      </c>
      <c r="H6" s="61" t="s">
        <v>3</v>
      </c>
      <c r="I6" s="292">
        <v>1</v>
      </c>
      <c r="J6" s="294"/>
      <c r="K6" s="294"/>
      <c r="L6" s="294"/>
      <c r="M6" s="294"/>
      <c r="N6" s="295"/>
      <c r="O6" s="83" t="s">
        <v>8</v>
      </c>
      <c r="P6" s="292">
        <v>1</v>
      </c>
      <c r="Q6" s="294"/>
      <c r="R6" s="294"/>
      <c r="S6" s="294"/>
      <c r="T6" s="294"/>
      <c r="U6" s="295"/>
      <c r="V6" s="84" t="s">
        <v>9</v>
      </c>
      <c r="W6" s="292">
        <v>1</v>
      </c>
      <c r="X6" s="294"/>
      <c r="Y6" s="294"/>
      <c r="Z6" s="294"/>
      <c r="AA6" s="294"/>
      <c r="AB6" s="295"/>
      <c r="AC6" s="84" t="s">
        <v>10</v>
      </c>
      <c r="AD6" s="74"/>
      <c r="AE6" s="70"/>
      <c r="AF6" s="85"/>
      <c r="AG6" s="85"/>
      <c r="AH6" s="85"/>
      <c r="AI6" s="85"/>
      <c r="AJ6" s="85"/>
      <c r="AK6" s="85"/>
      <c r="AL6" s="85"/>
      <c r="AM6" s="85"/>
      <c r="AN6" s="85"/>
      <c r="AO6" s="75"/>
      <c r="AP6" s="75"/>
      <c r="AQ6" s="75"/>
      <c r="AR6" s="75"/>
      <c r="AS6" s="75"/>
      <c r="AT6" s="74"/>
      <c r="AU6" s="70"/>
      <c r="AV6" s="76"/>
      <c r="AW6" s="86" t="s">
        <v>11</v>
      </c>
      <c r="AX6" s="74" t="s">
        <v>9</v>
      </c>
      <c r="AY6" s="87" t="s">
        <v>11</v>
      </c>
      <c r="AZ6" s="75" t="s">
        <v>10</v>
      </c>
      <c r="BA6" s="75"/>
      <c r="BB6" s="75"/>
      <c r="BC6" s="75"/>
      <c r="BD6" s="75"/>
      <c r="BE6" s="75"/>
      <c r="BF6" s="75"/>
      <c r="BG6" s="75"/>
    </row>
    <row r="7" spans="1:59" s="66" customFormat="1" ht="4.5" customHeight="1" thickBot="1" thickTop="1">
      <c r="A7" s="88"/>
      <c r="B7" s="89"/>
      <c r="C7" s="90"/>
      <c r="D7" s="81"/>
      <c r="G7" s="91"/>
      <c r="AD7" s="74"/>
      <c r="AE7" s="70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8"/>
      <c r="AU7" s="70"/>
      <c r="AV7" s="76">
        <f>DATEVALUE(AW7)</f>
        <v>9498</v>
      </c>
      <c r="AW7" s="76" t="str">
        <f>CONCATENATE(H6,I6,O6,AW6,AX6,AY6,AZ6)</f>
        <v>昭和1年１月１日</v>
      </c>
      <c r="AX7" s="74"/>
      <c r="AY7" s="75"/>
      <c r="AZ7" s="75"/>
      <c r="BA7" s="75"/>
      <c r="BB7" s="75"/>
      <c r="BC7" s="75"/>
      <c r="BD7" s="75"/>
      <c r="BE7" s="75"/>
      <c r="BF7" s="75"/>
      <c r="BG7" s="75"/>
    </row>
    <row r="8" spans="1:59" s="66" customFormat="1" ht="20.25" customHeight="1" thickBot="1" thickTop="1">
      <c r="A8" s="77"/>
      <c r="B8" s="80" t="s">
        <v>12</v>
      </c>
      <c r="C8" s="81"/>
      <c r="D8" s="82" t="s">
        <v>6</v>
      </c>
      <c r="E8" s="292"/>
      <c r="F8" s="293"/>
      <c r="G8" s="82" t="s">
        <v>7</v>
      </c>
      <c r="H8" s="61" t="s">
        <v>3</v>
      </c>
      <c r="I8" s="292">
        <v>1</v>
      </c>
      <c r="J8" s="294"/>
      <c r="K8" s="294"/>
      <c r="L8" s="294"/>
      <c r="M8" s="294"/>
      <c r="N8" s="295"/>
      <c r="O8" s="83" t="s">
        <v>8</v>
      </c>
      <c r="P8" s="292">
        <v>1</v>
      </c>
      <c r="Q8" s="294"/>
      <c r="R8" s="294"/>
      <c r="S8" s="294"/>
      <c r="T8" s="294"/>
      <c r="U8" s="295"/>
      <c r="V8" s="84" t="s">
        <v>9</v>
      </c>
      <c r="W8" s="292">
        <v>1</v>
      </c>
      <c r="X8" s="294"/>
      <c r="Y8" s="294"/>
      <c r="Z8" s="294"/>
      <c r="AA8" s="294"/>
      <c r="AB8" s="295"/>
      <c r="AC8" s="84" t="s">
        <v>10</v>
      </c>
      <c r="AD8" s="68"/>
      <c r="AE8" s="70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8"/>
      <c r="AU8" s="70"/>
      <c r="AV8" s="76"/>
      <c r="AW8" s="74"/>
      <c r="AX8" s="74"/>
      <c r="AY8" s="75"/>
      <c r="AZ8" s="75"/>
      <c r="BA8" s="75"/>
      <c r="BB8" s="75"/>
      <c r="BC8" s="75"/>
      <c r="BD8" s="75"/>
      <c r="BE8" s="69"/>
      <c r="BF8" s="69"/>
      <c r="BG8" s="69"/>
    </row>
    <row r="9" spans="1:59" s="66" customFormat="1" ht="4.5" customHeight="1" thickBot="1" thickTop="1">
      <c r="A9" s="67"/>
      <c r="B9" s="68"/>
      <c r="C9" s="68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8"/>
      <c r="AE9" s="70"/>
      <c r="AV9" s="76">
        <f>DATEVALUE(AW9)</f>
        <v>9498</v>
      </c>
      <c r="AW9" s="76" t="str">
        <f>CONCATENATE(H8,I8,O8,AW6,AX6,AY6,AZ6)</f>
        <v>昭和1年１月１日</v>
      </c>
      <c r="AX9" s="74"/>
      <c r="AY9" s="75"/>
      <c r="AZ9" s="75"/>
      <c r="BA9" s="75"/>
      <c r="BB9" s="75"/>
      <c r="BC9" s="75"/>
      <c r="BD9" s="75"/>
      <c r="BE9" s="69"/>
      <c r="BF9" s="69"/>
      <c r="BG9" s="69"/>
    </row>
    <row r="10" spans="1:226" ht="42.75" thickBot="1">
      <c r="A10" s="234" t="s">
        <v>8</v>
      </c>
      <c r="B10" s="235"/>
      <c r="C10" s="92" t="s">
        <v>13</v>
      </c>
      <c r="D10" s="92" t="s">
        <v>14</v>
      </c>
      <c r="E10" s="236" t="s">
        <v>15</v>
      </c>
      <c r="F10" s="237"/>
      <c r="G10" s="238"/>
      <c r="H10" s="93" t="s">
        <v>16</v>
      </c>
      <c r="I10" s="239" t="s">
        <v>17</v>
      </c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1"/>
      <c r="AE10" s="94" t="s">
        <v>44</v>
      </c>
      <c r="AF10" s="95" t="s">
        <v>19</v>
      </c>
      <c r="AG10" s="96" t="s">
        <v>20</v>
      </c>
      <c r="AH10" s="96" t="s">
        <v>21</v>
      </c>
      <c r="AI10" s="96" t="s">
        <v>22</v>
      </c>
      <c r="AJ10" s="96" t="s">
        <v>23</v>
      </c>
      <c r="AK10" s="96" t="s">
        <v>24</v>
      </c>
      <c r="AL10" s="96" t="s">
        <v>25</v>
      </c>
      <c r="AM10" s="96" t="s">
        <v>26</v>
      </c>
      <c r="AN10" s="96" t="s">
        <v>27</v>
      </c>
      <c r="AO10" s="96" t="s">
        <v>28</v>
      </c>
      <c r="AP10" s="96" t="s">
        <v>29</v>
      </c>
      <c r="AQ10" s="96" t="s">
        <v>30</v>
      </c>
      <c r="AR10" s="95" t="s">
        <v>31</v>
      </c>
      <c r="AS10" s="97" t="s">
        <v>32</v>
      </c>
      <c r="AT10" s="96" t="s">
        <v>33</v>
      </c>
      <c r="AU10" s="98" t="s">
        <v>34</v>
      </c>
      <c r="AV10" s="99"/>
      <c r="AW10" s="100"/>
      <c r="AX10" s="101"/>
      <c r="AY10" s="102"/>
      <c r="AZ10" s="102"/>
      <c r="BA10" s="102"/>
      <c r="BB10" s="102"/>
      <c r="BC10" s="102"/>
      <c r="BD10" s="102"/>
      <c r="BE10" s="103"/>
      <c r="BF10" s="103"/>
      <c r="BG10" s="103"/>
      <c r="BI10" s="105">
        <v>0</v>
      </c>
      <c r="BJ10" s="105">
        <v>1</v>
      </c>
      <c r="BK10" s="105">
        <v>2</v>
      </c>
      <c r="BL10" s="105">
        <v>3</v>
      </c>
      <c r="BM10" s="105">
        <v>4</v>
      </c>
      <c r="BN10" s="105">
        <v>5</v>
      </c>
      <c r="BO10" s="105">
        <v>6</v>
      </c>
      <c r="BP10" s="105">
        <v>7</v>
      </c>
      <c r="BQ10" s="105">
        <v>8</v>
      </c>
      <c r="BR10" s="105">
        <v>9</v>
      </c>
      <c r="BS10" s="105">
        <v>10</v>
      </c>
      <c r="BT10" s="105">
        <v>11</v>
      </c>
      <c r="BU10" s="105">
        <v>12</v>
      </c>
      <c r="BV10" s="105">
        <v>13</v>
      </c>
      <c r="BW10" s="105">
        <v>14</v>
      </c>
      <c r="BX10" s="105">
        <v>15</v>
      </c>
      <c r="BY10" s="105">
        <v>16</v>
      </c>
      <c r="BZ10" s="105">
        <v>17</v>
      </c>
      <c r="CA10" s="105">
        <v>18</v>
      </c>
      <c r="CB10" s="105">
        <v>19</v>
      </c>
      <c r="CC10" s="105">
        <v>20</v>
      </c>
      <c r="CD10" s="105">
        <v>21</v>
      </c>
      <c r="CE10" s="105">
        <v>22</v>
      </c>
      <c r="CF10" s="105">
        <v>23</v>
      </c>
      <c r="CG10" s="105">
        <v>24</v>
      </c>
      <c r="CH10" s="105">
        <v>25</v>
      </c>
      <c r="CI10" s="105">
        <v>26</v>
      </c>
      <c r="CJ10" s="105">
        <v>27</v>
      </c>
      <c r="CK10" s="105">
        <v>28</v>
      </c>
      <c r="CL10" s="105">
        <v>29</v>
      </c>
      <c r="CM10" s="105">
        <v>30</v>
      </c>
      <c r="CN10" s="105">
        <v>31</v>
      </c>
      <c r="CO10" s="105">
        <v>32</v>
      </c>
      <c r="CP10" s="105">
        <v>33</v>
      </c>
      <c r="CQ10" s="105">
        <v>34</v>
      </c>
      <c r="CR10" s="105">
        <v>35</v>
      </c>
      <c r="CS10" s="105">
        <v>36</v>
      </c>
      <c r="CT10" s="105">
        <v>37</v>
      </c>
      <c r="CU10" s="105">
        <v>38</v>
      </c>
      <c r="CV10" s="105">
        <v>39</v>
      </c>
      <c r="CW10" s="105">
        <v>40</v>
      </c>
      <c r="CX10" s="105">
        <v>41</v>
      </c>
      <c r="CY10" s="105">
        <v>42</v>
      </c>
      <c r="CZ10" s="105">
        <v>43</v>
      </c>
      <c r="DA10" s="105">
        <v>44</v>
      </c>
      <c r="DB10" s="105">
        <v>45</v>
      </c>
      <c r="DC10" s="105">
        <v>46</v>
      </c>
      <c r="DD10" s="105">
        <v>47</v>
      </c>
      <c r="DE10" s="105">
        <v>48</v>
      </c>
      <c r="DF10" s="105">
        <v>49</v>
      </c>
      <c r="DG10" s="105">
        <v>50</v>
      </c>
      <c r="DH10" s="105">
        <v>51</v>
      </c>
      <c r="DI10" s="105">
        <v>52</v>
      </c>
      <c r="DJ10" s="105">
        <v>53</v>
      </c>
      <c r="DK10" s="105">
        <v>54</v>
      </c>
      <c r="DL10" s="105">
        <v>55</v>
      </c>
      <c r="DM10" s="105">
        <v>56</v>
      </c>
      <c r="DN10" s="105">
        <v>57</v>
      </c>
      <c r="DO10" s="105">
        <v>58</v>
      </c>
      <c r="DP10" s="105">
        <v>59</v>
      </c>
      <c r="DQ10" s="105">
        <v>60</v>
      </c>
      <c r="DR10" s="105">
        <v>61</v>
      </c>
      <c r="DS10" s="105">
        <v>62</v>
      </c>
      <c r="DT10" s="105">
        <v>63</v>
      </c>
      <c r="DU10" s="105">
        <v>64</v>
      </c>
      <c r="DV10" s="105">
        <v>65</v>
      </c>
      <c r="DW10" s="105">
        <v>66</v>
      </c>
      <c r="DX10" s="105">
        <v>67</v>
      </c>
      <c r="DY10" s="105">
        <v>68</v>
      </c>
      <c r="DZ10" s="105">
        <v>69</v>
      </c>
      <c r="EA10" s="105">
        <v>70</v>
      </c>
      <c r="EF10" s="105">
        <v>-20</v>
      </c>
      <c r="EG10" s="105">
        <v>-19</v>
      </c>
      <c r="EH10" s="105">
        <v>-18</v>
      </c>
      <c r="EI10" s="105">
        <v>-17</v>
      </c>
      <c r="EJ10" s="105">
        <v>-16</v>
      </c>
      <c r="EK10" s="105">
        <v>-15</v>
      </c>
      <c r="EL10" s="105">
        <v>-14</v>
      </c>
      <c r="EM10" s="105">
        <v>-13</v>
      </c>
      <c r="EN10" s="105">
        <v>-12</v>
      </c>
      <c r="EO10" s="105">
        <v>-11</v>
      </c>
      <c r="EP10" s="105">
        <v>-10</v>
      </c>
      <c r="EQ10" s="105">
        <v>-9</v>
      </c>
      <c r="ER10" s="105">
        <v>-8</v>
      </c>
      <c r="ES10" s="105">
        <v>-7</v>
      </c>
      <c r="ET10" s="105">
        <v>-6</v>
      </c>
      <c r="EU10" s="105">
        <v>-5</v>
      </c>
      <c r="EV10" s="105">
        <v>-4</v>
      </c>
      <c r="EW10" s="105">
        <v>-3</v>
      </c>
      <c r="EX10" s="105">
        <v>-2</v>
      </c>
      <c r="EY10" s="105">
        <v>-1</v>
      </c>
      <c r="EZ10" s="105">
        <v>0</v>
      </c>
      <c r="FA10" s="105">
        <v>1</v>
      </c>
      <c r="FB10" s="105">
        <v>2</v>
      </c>
      <c r="FC10" s="105">
        <v>3</v>
      </c>
      <c r="FD10" s="105">
        <v>4</v>
      </c>
      <c r="FE10" s="105">
        <v>5</v>
      </c>
      <c r="FF10" s="105">
        <v>6</v>
      </c>
      <c r="FG10" s="105">
        <v>7</v>
      </c>
      <c r="FH10" s="105">
        <v>8</v>
      </c>
      <c r="FI10" s="105">
        <v>9</v>
      </c>
      <c r="FJ10" s="105">
        <v>10</v>
      </c>
      <c r="FK10" s="105">
        <v>11</v>
      </c>
      <c r="FL10" s="105">
        <v>12</v>
      </c>
      <c r="FM10" s="105">
        <v>13</v>
      </c>
      <c r="FN10" s="105">
        <v>14</v>
      </c>
      <c r="FO10" s="105">
        <v>15</v>
      </c>
      <c r="FP10" s="105">
        <v>16</v>
      </c>
      <c r="FQ10" s="105">
        <v>17</v>
      </c>
      <c r="FR10" s="105">
        <v>18</v>
      </c>
      <c r="FS10" s="105">
        <v>19</v>
      </c>
      <c r="FT10" s="105">
        <v>20</v>
      </c>
      <c r="FU10" s="105">
        <v>21</v>
      </c>
      <c r="FV10" s="105">
        <v>22</v>
      </c>
      <c r="FW10" s="105">
        <v>23</v>
      </c>
      <c r="FX10" s="105">
        <v>24</v>
      </c>
      <c r="FY10" s="105">
        <v>25</v>
      </c>
      <c r="FZ10" s="105">
        <v>26</v>
      </c>
      <c r="GA10" s="105">
        <v>27</v>
      </c>
      <c r="GB10" s="105">
        <v>28</v>
      </c>
      <c r="GC10" s="105">
        <v>29</v>
      </c>
      <c r="GD10" s="105">
        <v>30</v>
      </c>
      <c r="GE10" s="105">
        <v>31</v>
      </c>
      <c r="GF10" s="105">
        <v>32</v>
      </c>
      <c r="GG10" s="105">
        <v>33</v>
      </c>
      <c r="GH10" s="105">
        <v>34</v>
      </c>
      <c r="GI10" s="105">
        <v>35</v>
      </c>
      <c r="GJ10" s="105">
        <v>36</v>
      </c>
      <c r="GK10" s="105">
        <v>37</v>
      </c>
      <c r="GL10" s="105">
        <v>38</v>
      </c>
      <c r="GM10" s="105">
        <v>39</v>
      </c>
      <c r="GN10" s="105">
        <v>40</v>
      </c>
      <c r="GO10" s="105">
        <v>41</v>
      </c>
      <c r="GP10" s="105">
        <v>42</v>
      </c>
      <c r="GQ10" s="105">
        <v>43</v>
      </c>
      <c r="GR10" s="105">
        <v>44</v>
      </c>
      <c r="GS10" s="105">
        <v>45</v>
      </c>
      <c r="GT10" s="105">
        <v>46</v>
      </c>
      <c r="GU10" s="105">
        <v>47</v>
      </c>
      <c r="GV10" s="105">
        <v>48</v>
      </c>
      <c r="GW10" s="105">
        <v>49</v>
      </c>
      <c r="GX10" s="105">
        <v>50</v>
      </c>
      <c r="GY10" s="105">
        <v>51</v>
      </c>
      <c r="GZ10" s="105">
        <v>52</v>
      </c>
      <c r="HA10" s="105">
        <v>53</v>
      </c>
      <c r="HB10" s="105">
        <v>54</v>
      </c>
      <c r="HC10" s="105">
        <v>55</v>
      </c>
      <c r="HD10" s="105">
        <v>56</v>
      </c>
      <c r="HE10" s="105">
        <v>57</v>
      </c>
      <c r="HF10" s="105">
        <v>58</v>
      </c>
      <c r="HG10" s="105">
        <v>59</v>
      </c>
      <c r="HH10" s="105">
        <v>60</v>
      </c>
      <c r="HI10" s="105">
        <v>61</v>
      </c>
      <c r="HJ10" s="105">
        <v>62</v>
      </c>
      <c r="HK10" s="105">
        <v>63</v>
      </c>
      <c r="HL10" s="105">
        <v>64</v>
      </c>
      <c r="HM10" s="105">
        <v>65</v>
      </c>
      <c r="HN10" s="105">
        <v>66</v>
      </c>
      <c r="HO10" s="105">
        <v>67</v>
      </c>
      <c r="HP10" s="105">
        <v>68</v>
      </c>
      <c r="HQ10" s="105">
        <v>69</v>
      </c>
      <c r="HR10" s="105">
        <v>70</v>
      </c>
    </row>
    <row r="11" spans="1:236" ht="26.25" customHeight="1" hidden="1">
      <c r="A11" s="32" t="str">
        <f>CONCATENATE(H6,I6,O6,P6,V6,W6,AC6)</f>
        <v>昭和1年1月1日</v>
      </c>
      <c r="B11" s="33">
        <f>AV5-1</f>
        <v>9498</v>
      </c>
      <c r="C11" s="34">
        <v>0</v>
      </c>
      <c r="D11" s="35">
        <f>IF($AV$9&gt;=$AV$7,EE11,HW11)</f>
      </c>
      <c r="E11" s="296"/>
      <c r="F11" s="297"/>
      <c r="G11" s="298"/>
      <c r="H11" s="106"/>
      <c r="I11" s="296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9"/>
      <c r="AE11" s="36">
        <f>CONCATENATE(AW11,AX11,AY11,AZ11,BA11,BB11,BC11,BD11,BE11,BF11,BG11)</f>
      </c>
      <c r="AF11" s="38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38"/>
      <c r="AS11" s="46"/>
      <c r="AT11" s="15"/>
      <c r="AU11" s="40"/>
      <c r="AV11" s="107">
        <v>1</v>
      </c>
      <c r="AW11" s="108">
        <f aca="true" t="shared" si="0" ref="AW11:AW50">IF(YEAR($B11)=1970,"&lt;国民年金の特例納付実施①&gt;","")</f>
      </c>
      <c r="AX11" s="108">
        <f aca="true" t="shared" si="1" ref="AX11:AX50">IF(YEAR($B11)=1974,"&lt;国民年金の特例納付実施②&gt;","")</f>
      </c>
      <c r="AY11" s="108">
        <f aca="true" t="shared" si="2" ref="AY11:AY50">IF(YEAR($B11)=1978,"&lt;国民年金の特例納付実施③&gt;","")</f>
      </c>
      <c r="AZ11" s="108">
        <f aca="true" t="shared" si="3" ref="AZ11:AZ50">IF(YEAR($B11)=1986,"&lt;3号被保険者適用開始&gt;","")</f>
      </c>
      <c r="BA11" s="108">
        <f aca="true" t="shared" si="4" ref="BA11:BA50">IF(YEAR($B11)=1991,"&lt;学生の1号への強制加入開始&gt;","")</f>
      </c>
      <c r="BB11" s="108">
        <f aca="true" t="shared" si="5" ref="BB11:BB50">IF(YEAR($B11)=1995,"&lt;3号の特例届出開始&gt;","")</f>
      </c>
      <c r="BC11" s="108">
        <f aca="true" t="shared" si="6" ref="BC11:BC50">IF(YEAR($B11)=1997,"&lt;基礎年金番号導入&gt;","")</f>
      </c>
      <c r="BD11" s="108">
        <f aca="true" t="shared" si="7" ref="BD11:BD50">IF(YEAR($B11)=2005,"&lt;3号届出の2年超遡及開始&gt;","")</f>
      </c>
      <c r="BE11" s="109">
        <f aca="true" t="shared" si="8" ref="BE11:BE50">IF(YEAR($B11)=1961,"&lt;国民年金保険料納付開始&gt;","")</f>
      </c>
      <c r="BF11" s="109">
        <f aca="true" t="shared" si="9" ref="BF11:BF50">IF(YEAR($B11)=2002,"&lt;厚生年金適用年齢引上げ（65歳→70歳）&gt;","")</f>
      </c>
      <c r="BG11" s="109">
        <f aca="true" t="shared" si="10" ref="BG11:BG50">IF(YEAR($B11)=2000,"&lt;学生納付特例開始&gt;","")</f>
      </c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>
        <f aca="true" t="shared" si="11" ref="BY11:BY51">IF($C11=DATEDIF($AV$7,$AV$9,"Y")+16,"16","")</f>
      </c>
      <c r="BZ11" s="110">
        <f aca="true" t="shared" si="12" ref="BZ11:BZ51">IF($C11=DATEDIF($AV$7,$AV$9,"Y")+17,"17","")</f>
      </c>
      <c r="CA11" s="110">
        <f aca="true" t="shared" si="13" ref="CA11:CA51">IF($C11=DATEDIF($AV$7,$AV$9,"Y")+18,"18","")</f>
      </c>
      <c r="CB11" s="110">
        <f aca="true" t="shared" si="14" ref="CB11:CB51">IF($C11=DATEDIF($AV$7,$AV$9,"Y")+19,"19","")</f>
      </c>
      <c r="CC11" s="110">
        <f aca="true" t="shared" si="15" ref="CC11:CC51">IF($C11=DATEDIF($AV$7,$AV$9,"Y")+20,"20","")</f>
      </c>
      <c r="CD11" s="110">
        <f aca="true" t="shared" si="16" ref="CD11:CD51">IF($C11=DATEDIF($AV$7,$AV$9,"Y")+21,"21","")</f>
      </c>
      <c r="CE11" s="110">
        <f aca="true" t="shared" si="17" ref="CE11:CE51">IF($C11=DATEDIF($AV$7,$AV$9,"Y")+22,"22","")</f>
      </c>
      <c r="CF11" s="110">
        <f aca="true" t="shared" si="18" ref="CF11:CF51">IF($C11=DATEDIF($AV$7,$AV$9,"Y")+23,"23","")</f>
      </c>
      <c r="CG11" s="110">
        <f aca="true" t="shared" si="19" ref="CG11:CG51">IF($C11=DATEDIF($AV$7,$AV$9,"Y")+24,"24","")</f>
      </c>
      <c r="CH11" s="110">
        <f aca="true" t="shared" si="20" ref="CH11:CH51">IF($C11=DATEDIF($AV$7,$AV$9,"Y")+25,"25","")</f>
      </c>
      <c r="CI11" s="110">
        <f aca="true" t="shared" si="21" ref="CI11:CI51">IF($C11=DATEDIF($AV$7,$AV$9,"Y")+26,"26","")</f>
      </c>
      <c r="CJ11" s="110">
        <f aca="true" t="shared" si="22" ref="CJ11:CJ51">IF($C11=DATEDIF($AV$7,$AV$9,"Y")+27,"27","")</f>
      </c>
      <c r="CK11" s="111">
        <f aca="true" t="shared" si="23" ref="CK11:CK51">IF($C11=DATEDIF($AV$7,$AV$9,"Y")+28,"28","")</f>
      </c>
      <c r="CL11" s="110">
        <f aca="true" t="shared" si="24" ref="CL11:CL51">IF($C11=DATEDIF($AV$7,$AV$9,"Y")+29,"29","")</f>
      </c>
      <c r="CM11" s="110">
        <f aca="true" t="shared" si="25" ref="CM11:CM51">IF($C11=DATEDIF($AV$7,$AV$9,"Y")+30,"30","")</f>
      </c>
      <c r="CN11" s="110">
        <f aca="true" t="shared" si="26" ref="CN11:CN51">IF($C11=DATEDIF($AV$7,$AV$9,"Y")+31,"31","")</f>
      </c>
      <c r="CO11" s="110">
        <f aca="true" t="shared" si="27" ref="CO11:CO51">IF($C11=DATEDIF($AV$7,$AV$9,"Y")+32,"32","")</f>
      </c>
      <c r="CP11" s="110">
        <f aca="true" t="shared" si="28" ref="CP11:CP51">IF($C11=DATEDIF($AV$7,$AV$9,"Y")+33,"33","")</f>
      </c>
      <c r="CQ11" s="110">
        <f aca="true" t="shared" si="29" ref="CQ11:CQ51">IF($C11=DATEDIF($AV$7,$AV$9,"Y")+34,"34","")</f>
      </c>
      <c r="CR11" s="110">
        <f aca="true" t="shared" si="30" ref="CR11:CR51">IF($C11=DATEDIF($AV$7,$AV$9,"Y")+35,"35","")</f>
      </c>
      <c r="CS11" s="110">
        <f aca="true" t="shared" si="31" ref="CS11:CS51">IF($C11=DATEDIF($AV$7,$AV$9,"Y")+36,"36","")</f>
      </c>
      <c r="CT11" s="110">
        <f aca="true" t="shared" si="32" ref="CT11:CT51">IF($C11=DATEDIF($AV$7,$AV$9,"Y")+37,"37","")</f>
      </c>
      <c r="CU11" s="110">
        <f aca="true" t="shared" si="33" ref="CU11:CU51">IF($C11=DATEDIF($AV$7,$AV$9,"Y")+38,"38","")</f>
      </c>
      <c r="CV11" s="110">
        <f aca="true" t="shared" si="34" ref="CV11:CV51">IF($C11=DATEDIF($AV$7,$AV$9,"Y")+39,"39","")</f>
      </c>
      <c r="CW11" s="110">
        <f aca="true" t="shared" si="35" ref="CW11:CW51">IF($C11=DATEDIF($AV$7,$AV$9,"Y")+40,"40","")</f>
      </c>
      <c r="CX11" s="110">
        <f aca="true" t="shared" si="36" ref="CX11:CX51">IF($C11=DATEDIF($AV$7,$AV$9,"Y")+41,"41","")</f>
      </c>
      <c r="CY11" s="110">
        <f aca="true" t="shared" si="37" ref="CY11:CY51">IF($C11=DATEDIF($AV$7,$AV$9,"Y")+42,"42","")</f>
      </c>
      <c r="CZ11" s="110">
        <f aca="true" t="shared" si="38" ref="CZ11:CZ51">IF($C11=DATEDIF($AV$7,$AV$9,"Y")+43,"43","")</f>
      </c>
      <c r="DA11" s="110">
        <f aca="true" t="shared" si="39" ref="DA11:DA51">IF($C11=DATEDIF($AV$7,$AV$9,"Y")+44,"44","")</f>
      </c>
      <c r="DB11" s="110">
        <f aca="true" t="shared" si="40" ref="DB11:DB51">IF($C11=DATEDIF($AV$7,$AV$9,"Y")+45,"45","")</f>
      </c>
      <c r="DC11" s="110">
        <f aca="true" t="shared" si="41" ref="DC11:DC51">IF($C11=DATEDIF($AV$7,$AV$9,"Y")+46,"46","")</f>
      </c>
      <c r="DD11" s="110">
        <f aca="true" t="shared" si="42" ref="DD11:DD51">IF($C11=DATEDIF($AV$7,$AV$9,"Y")+47,"47","")</f>
      </c>
      <c r="DE11" s="110">
        <f aca="true" t="shared" si="43" ref="DE11:DE51">IF($C11=DATEDIF($AV$7,$AV$9,"Y")+48,"48","")</f>
      </c>
      <c r="DF11" s="110">
        <f aca="true" t="shared" si="44" ref="DF11:DF51">IF($C11=DATEDIF($AV$7,$AV$9,"Y")+49,"49","")</f>
      </c>
      <c r="DG11" s="110">
        <f aca="true" t="shared" si="45" ref="DG11:DG51">IF($C11=DATEDIF($AV$7,$AV$9,"Y")+50,"50","")</f>
      </c>
      <c r="DH11" s="110">
        <f aca="true" t="shared" si="46" ref="DH11:DH51">IF($C11=DATEDIF($AV$7,$AV$9,"Y")+51,"51","")</f>
      </c>
      <c r="DI11" s="110">
        <f aca="true" t="shared" si="47" ref="DI11:DI51">IF($C11=DATEDIF($AV$7,$AV$9,"Y")+52,"52","")</f>
      </c>
      <c r="DJ11" s="110">
        <f aca="true" t="shared" si="48" ref="DJ11:DJ51">IF($C11=DATEDIF($AV$7,$AV$9,"Y")+53,"53","")</f>
      </c>
      <c r="DK11" s="110">
        <f aca="true" t="shared" si="49" ref="DK11:DK51">IF($C11=DATEDIF($AV$7,$AV$9,"Y")+54,"54","")</f>
      </c>
      <c r="DL11" s="110">
        <f aca="true" t="shared" si="50" ref="DL11:DL51">IF($C11=DATEDIF($AV$7,$AV$9,"Y")+55,"55","")</f>
      </c>
      <c r="DM11" s="110">
        <f aca="true" t="shared" si="51" ref="DM11:DM51">IF($C11=DATEDIF($AV$7,$AV$9,"Y")+56,"56","")</f>
      </c>
      <c r="DN11" s="110">
        <f aca="true" t="shared" si="52" ref="DN11:DN51">IF($C11=DATEDIF($AV$7,$AV$9,"Y")+57,"57","")</f>
      </c>
      <c r="DO11" s="110">
        <f aca="true" t="shared" si="53" ref="DO11:DO51">IF($C11=DATEDIF($AV$7,$AV$9,"Y")+58,"58","")</f>
      </c>
      <c r="DP11" s="110">
        <f aca="true" t="shared" si="54" ref="DP11:DP51">IF($C11=DATEDIF($AV$7,$AV$9,"Y")+59,"59","")</f>
      </c>
      <c r="DQ11" s="110">
        <f aca="true" t="shared" si="55" ref="DQ11:DQ51">IF($C11=DATEDIF($AV$7,$AV$9,"Y")+60,"60","")</f>
      </c>
      <c r="DR11" s="110">
        <f aca="true" t="shared" si="56" ref="DR11:DR51">IF($C11=DATEDIF($AV$7,$AV$9,"Y")+61,"61","")</f>
      </c>
      <c r="DS11" s="110">
        <f aca="true" t="shared" si="57" ref="DS11:DS51">IF($C11=DATEDIF($AV$7,$AV$9,"Y")+62,"62","")</f>
      </c>
      <c r="DT11" s="110">
        <f aca="true" t="shared" si="58" ref="DT11:DT51">IF($C11=DATEDIF($AV$7,$AV$9,"Y")+63,"63","")</f>
      </c>
      <c r="DU11" s="110">
        <f aca="true" t="shared" si="59" ref="DU11:DU51">IF($C11=DATEDIF($AV$7,$AV$9,"Y")+64,"64","")</f>
      </c>
      <c r="DV11" s="110">
        <f aca="true" t="shared" si="60" ref="DV11:DV51">IF($C11=DATEDIF($AV$7,$AV$9,"Y")+65,"65","")</f>
      </c>
      <c r="DW11" s="110">
        <f aca="true" t="shared" si="61" ref="DW11:DW51">IF($C11=DATEDIF($AV$7,$AV$9,"Y")+66,"66","")</f>
      </c>
      <c r="DX11" s="110">
        <f aca="true" t="shared" si="62" ref="DX11:DX51">IF($C11=DATEDIF($AV$7,$AV$9,"Y")+67,"67","")</f>
      </c>
      <c r="DY11" s="110">
        <f aca="true" t="shared" si="63" ref="DY11:DY51">IF($C11=DATEDIF($AV$7,$AV$9,"Y")+68,"68","")</f>
      </c>
      <c r="DZ11" s="110">
        <f aca="true" t="shared" si="64" ref="DZ11:DZ51">IF($C11=DATEDIF($AV$7,$AV$9,"Y")+69,"69","")</f>
      </c>
      <c r="EA11" s="110">
        <f aca="true" t="shared" si="65" ref="EA11:EA51">IF($C11=DATEDIF($AV$7,$AV$9,"Y")+70,"70","")</f>
      </c>
      <c r="EB11" s="104">
        <f>CONCATENATE(BI11,BJ11,BK11,BL11,BM11,BN11,BO11,BP11,BQ11,BR11,BS11,BT11,BU11,BV11,BW11,BX11,BY11,BZ11,CA11,CB11,CC11,CD11,CE11,CF11,CG11,CH11)</f>
      </c>
      <c r="EC11" s="104">
        <f>CONCATENATE(CI11,CJ11,CK11,CL11,CM11,CN11,CO11,CP11,CQ11,CR11,CS11,CT11,CU11,CV11,CW11,CX11,CY11,CZ11,DA11,DB11,DC11,DD11,DE11,DF11,DG11)</f>
      </c>
      <c r="ED11" s="104">
        <f>CONCATENATE(DH11,DI11,DJ11,DK11,DL11,DM11,DN11,DO11,DP11,DQ11,DR11,DS11,DT11,DU11,DV11,DW11,DX11,DY11,DZ11,EA11)</f>
      </c>
      <c r="EE11" s="104">
        <f>CONCATENATE(EB11,EC11,ED11)</f>
      </c>
      <c r="EF11" s="110">
        <f aca="true" t="shared" si="66" ref="EF11:EF50">IF($C11=DATEDIF($AV$9,$AV$7,"y")-20,$C11+(DATEDIF($AV$9,$AV$7,"y")),"")</f>
      </c>
      <c r="EG11" s="110">
        <f aca="true" t="shared" si="67" ref="EG11:EG50">IF($C11=DATEDIF($AV$9,$AV$7,"y")-19,$C11+(DATEDIF($AV$9,$AV$7,"y")),"")</f>
      </c>
      <c r="EH11" s="110">
        <f aca="true" t="shared" si="68" ref="EH11:EH50">IF($C11=DATEDIF($AV$9,$AV$7,"y")-18,$C11+(DATEDIF($AV$9,$AV$7,"y")),"")</f>
      </c>
      <c r="EI11" s="110">
        <f aca="true" t="shared" si="69" ref="EI11:EI50">IF($C11=DATEDIF($AV$9,$AV$7,"y")-17,$C11+(DATEDIF($AV$9,$AV$7,"y")),"")</f>
      </c>
      <c r="EJ11" s="110">
        <f aca="true" t="shared" si="70" ref="EJ11:EJ50">IF($C11=DATEDIF($AV$9,$AV$7,"y")-16,$C11+(DATEDIF($AV$9,$AV$7,"y")),"")</f>
      </c>
      <c r="EK11" s="110">
        <f aca="true" t="shared" si="71" ref="EK11:EK50">IF($C11=DATEDIF($AV$9,$AV$7,"y")-15,$C11+(DATEDIF($AV$9,$AV$7,"y")),"")</f>
      </c>
      <c r="EL11" s="110">
        <f aca="true" t="shared" si="72" ref="EL11:EL50">IF($C11=DATEDIF($AV$9,$AV$7,"y")-14,$C11+(DATEDIF($AV$9,$AV$7,"y")),"")</f>
      </c>
      <c r="EM11" s="110">
        <f aca="true" t="shared" si="73" ref="EM11:EM50">IF($C11=DATEDIF($AV$9,$AV$7,"y")-13,$C11+(DATEDIF($AV$9,$AV$7,"y")),"")</f>
      </c>
      <c r="EN11" s="110">
        <f aca="true" t="shared" si="74" ref="EN11:EN50">IF($C11=DATEDIF($AV$9,$AV$7,"y")-12,$C11+(DATEDIF($AV$9,$AV$7,"y")),"")</f>
      </c>
      <c r="EO11" s="110">
        <f aca="true" t="shared" si="75" ref="EO11:EO50">IF($C11=DATEDIF($AV$9,$AV$7,"y")-11,$C11+(DATEDIF($AV$9,$AV$7,"y")),"")</f>
      </c>
      <c r="EP11" s="110">
        <f aca="true" t="shared" si="76" ref="EP11:EP50">IF($C11=DATEDIF($AV$9,$AV$7,"y")-10,$C11+(DATEDIF($AV$9,$AV$7,"y")),"")</f>
      </c>
      <c r="EQ11" s="110">
        <f aca="true" t="shared" si="77" ref="EQ11:EQ50">IF($C11=DATEDIF($AV$9,$AV$7,"y")-9,$C11+(DATEDIF($AV$9,$AV$7,"y")),"")</f>
      </c>
      <c r="ER11" s="110">
        <f aca="true" t="shared" si="78" ref="ER11:ER50">IF($C11=DATEDIF($AV$9,$AV$7,"y")-8,$C11+(DATEDIF($AV$9,$AV$7,"y")),"")</f>
      </c>
      <c r="ES11" s="110">
        <f aca="true" t="shared" si="79" ref="ES11:ES50">IF($C11=DATEDIF($AV$9,$AV$7,"y")-7,$C11+(DATEDIF($AV$9,$AV$7,"y")),"")</f>
      </c>
      <c r="ET11" s="110">
        <f aca="true" t="shared" si="80" ref="ET11:ET50">IF($C11=DATEDIF($AV$9,$AV$7,"y")-6,$C11+(DATEDIF($AV$9,$AV$7,"y")),"")</f>
      </c>
      <c r="EU11" s="110">
        <f aca="true" t="shared" si="81" ref="EU11:EU50">IF($C11=DATEDIF($AV$9,$AV$7,"y")-5,$C11+(DATEDIF($AV$9,$AV$7,"y")),"")</f>
      </c>
      <c r="EV11" s="110">
        <f aca="true" t="shared" si="82" ref="EV11:EV50">IF($C11=DATEDIF($AV$9,$AV$7,"y")-4,$C11+(DATEDIF($AV$9,$AV$7,"y")),"")</f>
      </c>
      <c r="EW11" s="110">
        <f aca="true" t="shared" si="83" ref="EW11:EW50">IF($C11=DATEDIF($AV$9,$AV$7,"y")-3,$C11+(DATEDIF($AV$9,$AV$7,"y")),"")</f>
      </c>
      <c r="EX11" s="110">
        <f aca="true" t="shared" si="84" ref="EX11:EX50">IF($C11=DATEDIF($AV$9,$AV$7,"y")-2,$C11+(DATEDIF($AV$9,$AV$7,"y")),"")</f>
      </c>
      <c r="EY11" s="110">
        <f aca="true" t="shared" si="85" ref="EY11:EY50">IF($C11=DATEDIF($AV$9,$AV$7,"y")-1,$C11+(DATEDIF($AV$9,$AV$7,"y")),"")</f>
      </c>
      <c r="EZ11" s="110">
        <f aca="true" t="shared" si="86" ref="EZ11:EZ50">IF($C11=DATEDIF($AV$9,$AV$7,"y"),$C11+(DATEDIF($AV$9,$AV$7,"y")),"")</f>
        <v>0</v>
      </c>
      <c r="FA11" s="110">
        <f aca="true" t="shared" si="87" ref="FA11:FA50">IF($C11=DATEDIF($AV$9,$AV$7,"y")+1,$C11+(DATEDIF($AV$9,$AV$7,"y")),"")</f>
      </c>
      <c r="FB11" s="110">
        <f aca="true" t="shared" si="88" ref="FB11:FB50">IF($C11=DATEDIF($AV$9,$AV$7,"y")+2,$C11+(DATEDIF($AV$9,$AV$7,"y")),"")</f>
      </c>
      <c r="FC11" s="110">
        <f aca="true" t="shared" si="89" ref="FC11:FC50">IF($C11=DATEDIF($AV$9,$AV$7,"y")+3,$C11+(DATEDIF($AV$9,$AV$7,"y")),"")</f>
      </c>
      <c r="FD11" s="110">
        <f aca="true" t="shared" si="90" ref="FD11:FD50">IF($C11=DATEDIF($AV$9,$AV$7,"y")+4,$C11+(DATEDIF($AV$9,$AV$7,"y")),"")</f>
      </c>
      <c r="FE11" s="110">
        <f aca="true" t="shared" si="91" ref="FE11:FE50">IF($C11=DATEDIF($AV$9,$AV$7,"y")+5,$C11+(DATEDIF($AV$9,$AV$7,"y")),"")</f>
      </c>
      <c r="FF11" s="110">
        <f aca="true" t="shared" si="92" ref="FF11:FF50">IF($C11=DATEDIF($AV$9,$AV$7,"y")+6,$C11+(DATEDIF($AV$9,$AV$7,"y")),"")</f>
      </c>
      <c r="FG11" s="110">
        <f aca="true" t="shared" si="93" ref="FG11:FG50">IF($C11=DATEDIF($AV$9,$AV$7,"y")+7,$C11+(DATEDIF($AV$9,$AV$7,"y")),"")</f>
      </c>
      <c r="FH11" s="110">
        <f aca="true" t="shared" si="94" ref="FH11:FH50">IF($C11=DATEDIF($AV$9,$AV$7,"y")+8,$C11+(DATEDIF($AV$9,$AV$7,"y")),"")</f>
      </c>
      <c r="FI11" s="110">
        <f aca="true" t="shared" si="95" ref="FI11:FI50">IF($C11=DATEDIF($AV$9,$AV$7,"y")+9,$C11+(DATEDIF($AV$9,$AV$7,"y")),"")</f>
      </c>
      <c r="FJ11" s="110">
        <f aca="true" t="shared" si="96" ref="FJ11:FJ50">IF($C11=DATEDIF($AV$9,$AV$7,"y")+10,$C11+(DATEDIF($AV$9,$AV$7,"y")),"")</f>
      </c>
      <c r="FK11" s="110">
        <f aca="true" t="shared" si="97" ref="FK11:FK50">IF($C11=DATEDIF($AV$9,$AV$7,"y")+11,$C11+(DATEDIF($AV$9,$AV$7,"y")),"")</f>
      </c>
      <c r="FL11" s="110">
        <f aca="true" t="shared" si="98" ref="FL11:FL50">IF($C11=DATEDIF($AV$9,$AV$7,"y")+12,$C11+(DATEDIF($AV$9,$AV$7,"y")),"")</f>
      </c>
      <c r="FM11" s="110">
        <f aca="true" t="shared" si="99" ref="FM11:FM50">IF($C11=DATEDIF($AV$9,$AV$7,"y")+13,$C11+(DATEDIF($AV$9,$AV$7,"y")),"")</f>
      </c>
      <c r="FN11" s="110">
        <f aca="true" t="shared" si="100" ref="FN11:FN50">IF($C11=DATEDIF($AV$9,$AV$7,"y")+14,$C11+(DATEDIF($AV$9,$AV$7,"y")),"")</f>
      </c>
      <c r="FO11" s="110">
        <f aca="true" t="shared" si="101" ref="FO11:FO50">IF($C11=DATEDIF($AV$9,$AV$7,"y")+15,$C11+(DATEDIF($AV$9,$AV$7,"y")),"")</f>
      </c>
      <c r="FP11" s="110">
        <f aca="true" t="shared" si="102" ref="FP11:FP50">IF($C11=DATEDIF($AV$9,$AV$7,"y")+16,$C11+(DATEDIF($AV$9,$AV$7,"y")),"")</f>
      </c>
      <c r="FQ11" s="110">
        <f aca="true" t="shared" si="103" ref="FQ11:FQ50">IF($C11=DATEDIF($AV$9,$AV$7,"y")+17,$C11+(DATEDIF($AV$9,$AV$7,"y")),"")</f>
      </c>
      <c r="FR11" s="110">
        <f aca="true" t="shared" si="104" ref="FR11:FR50">IF($C11=DATEDIF($AV$9,$AV$7,"y")+18,$C11+(DATEDIF($AV$9,$AV$7,"y")),"")</f>
      </c>
      <c r="FS11" s="110">
        <f aca="true" t="shared" si="105" ref="FS11:FS50">IF($C11=DATEDIF($AV$9,$AV$7,"y")+19,$C11+(DATEDIF($AV$9,$AV$7,"y")),"")</f>
      </c>
      <c r="FT11" s="110">
        <f aca="true" t="shared" si="106" ref="FT11:FT50">IF($C11=DATEDIF($AV$9,$AV$7,"y")+20,$C11+(DATEDIF($AV$9,$AV$7,"y")),"")</f>
      </c>
      <c r="FU11" s="110">
        <f aca="true" t="shared" si="107" ref="FU11:FU50">IF($C11=DATEDIF($AV$9,$AV$7,"y")+21,$C11+(DATEDIF($AV$9,$AV$7,"y")),"")</f>
      </c>
      <c r="FV11" s="110">
        <f aca="true" t="shared" si="108" ref="FV11:FV50">IF($C11=DATEDIF($AV$9,$AV$7,"y")+22,$C11+(DATEDIF($AV$9,$AV$7,"y")),"")</f>
      </c>
      <c r="FW11" s="110">
        <f aca="true" t="shared" si="109" ref="FW11:FW50">IF($C11=DATEDIF($AV$9,$AV$7,"y")+23,$C11+(DATEDIF($AV$9,$AV$7,"y")),"")</f>
      </c>
      <c r="FX11" s="110">
        <f aca="true" t="shared" si="110" ref="FX11:FX50">IF($C11=DATEDIF($AV$9,$AV$7,"y")+24,$C11+(DATEDIF($AV$9,$AV$7,"y")),"")</f>
      </c>
      <c r="FY11" s="110">
        <f aca="true" t="shared" si="111" ref="FY11:FY50">IF($C11=DATEDIF($AV$9,$AV$7,"y")+25,$C11+(DATEDIF($AV$9,$AV$7,"y")),"")</f>
      </c>
      <c r="FZ11" s="110">
        <f aca="true" t="shared" si="112" ref="FZ11:FZ50">IF($C11=DATEDIF($AV$9,$AV$7,"y")+26,$C11+(DATEDIF($AV$9,$AV$7,"y")),"")</f>
      </c>
      <c r="GA11" s="110">
        <f aca="true" t="shared" si="113" ref="GA11:GA50">IF($C11=DATEDIF($AV$9,$AV$7,"y")+27,$C11+(DATEDIF($AV$9,$AV$7,"y")),"")</f>
      </c>
      <c r="GB11" s="110">
        <f aca="true" t="shared" si="114" ref="GB11:GB50">IF($C11=DATEDIF($AV$9,$AV$7,"y")+28,$C11+(DATEDIF($AV$9,$AV$7,"y")),"")</f>
      </c>
      <c r="GC11" s="110">
        <f aca="true" t="shared" si="115" ref="GC11:GC50">IF($C11=DATEDIF($AV$9,$AV$7,"y")+29,$C11+(DATEDIF($AV$9,$AV$7,"y")),"")</f>
      </c>
      <c r="GD11" s="110">
        <f aca="true" t="shared" si="116" ref="GD11:GD50">IF($C11=DATEDIF($AV$9,$AV$7,"y")+30,$C11+(DATEDIF($AV$9,$AV$7,"y")),"")</f>
      </c>
      <c r="GE11" s="110">
        <f aca="true" t="shared" si="117" ref="GE11:GE50">IF($C11=DATEDIF($AV$9,$AV$7,"y")+31,$C11+(DATEDIF($AV$9,$AV$7,"y")),"")</f>
      </c>
      <c r="GF11" s="110">
        <f aca="true" t="shared" si="118" ref="GF11:GF50">IF($C11=DATEDIF($AV$9,$AV$7,"y")+32,$C11+(DATEDIF($AV$9,$AV$7,"y")),"")</f>
      </c>
      <c r="GG11" s="110">
        <f aca="true" t="shared" si="119" ref="GG11:GG50">IF($C11=DATEDIF($AV$9,$AV$7,"y")+33,$C11+(DATEDIF($AV$9,$AV$7,"y")),"")</f>
      </c>
      <c r="GH11" s="110">
        <f aca="true" t="shared" si="120" ref="GH11:GH50">IF($C11=DATEDIF($AV$9,$AV$7,"y")+34,$C11+(DATEDIF($AV$9,$AV$7,"y")),"")</f>
      </c>
      <c r="GI11" s="110">
        <f aca="true" t="shared" si="121" ref="GI11:GI50">IF($C11=DATEDIF($AV$9,$AV$7,"y")+35,$C11+(DATEDIF($AV$9,$AV$7,"y")),"")</f>
      </c>
      <c r="GJ11" s="110">
        <f aca="true" t="shared" si="122" ref="GJ11:GJ50">IF($C11=DATEDIF($AV$9,$AV$7,"y")+36,$C11+(DATEDIF($AV$9,$AV$7,"y")),"")</f>
      </c>
      <c r="GK11" s="110">
        <f aca="true" t="shared" si="123" ref="GK11:GK50">IF($C11=DATEDIF($AV$9,$AV$7,"y")+37,$C11+(DATEDIF($AV$9,$AV$7,"y")),"")</f>
      </c>
      <c r="GL11" s="110">
        <f aca="true" t="shared" si="124" ref="GL11:GL50">IF($C11=DATEDIF($AV$9,$AV$7,"y")+38,$C11+(DATEDIF($AV$9,$AV$7,"y")),"")</f>
      </c>
      <c r="GM11" s="110">
        <f aca="true" t="shared" si="125" ref="GM11:GM50">IF($C11=DATEDIF($AV$9,$AV$7,"y")+39,$C11+(DATEDIF($AV$9,$AV$7,"y")),"")</f>
      </c>
      <c r="GN11" s="110">
        <f aca="true" t="shared" si="126" ref="GN11:GN50">IF($C11=DATEDIF($AV$9,$AV$7,"y")+40,$C11+(DATEDIF($AV$9,$AV$7,"y")),"")</f>
      </c>
      <c r="GO11" s="110">
        <f aca="true" t="shared" si="127" ref="GO11:GO50">IF($C11=DATEDIF($AV$9,$AV$7,"y")+41,$C11+(DATEDIF($AV$9,$AV$7,"y")),"")</f>
      </c>
      <c r="GP11" s="110">
        <f aca="true" t="shared" si="128" ref="GP11:GP50">IF($C11=DATEDIF($AV$9,$AV$7,"y")+42,$C11+(DATEDIF($AV$9,$AV$7,"y")),"")</f>
      </c>
      <c r="GQ11" s="110">
        <f aca="true" t="shared" si="129" ref="GQ11:GQ50">IF($C11=DATEDIF($AV$9,$AV$7,"y")+43,$C11+(DATEDIF($AV$9,$AV$7,"y")),"")</f>
      </c>
      <c r="GR11" s="110">
        <f aca="true" t="shared" si="130" ref="GR11:GR50">IF($C11=DATEDIF($AV$9,$AV$7,"y")+44,$C11+(DATEDIF($AV$9,$AV$7,"y")),"")</f>
      </c>
      <c r="GS11" s="110">
        <f aca="true" t="shared" si="131" ref="GS11:GS50">IF($C11=DATEDIF($AV$9,$AV$7,"y")+45,$C11+(DATEDIF($AV$9,$AV$7,"y")),"")</f>
      </c>
      <c r="GT11" s="110">
        <f aca="true" t="shared" si="132" ref="GT11:GT50">IF($C11=DATEDIF($AV$9,$AV$7,"y")+46,$C11+(DATEDIF($AV$9,$AV$7,"y")),"")</f>
      </c>
      <c r="GU11" s="110">
        <f aca="true" t="shared" si="133" ref="GU11:GU50">IF($C11=DATEDIF($AV$9,$AV$7,"y")+47,$C11+(DATEDIF($AV$9,$AV$7,"y")),"")</f>
      </c>
      <c r="GV11" s="110">
        <f aca="true" t="shared" si="134" ref="GV11:GV50">IF($C11=DATEDIF($AV$9,$AV$7,"y")+48,$C11+(DATEDIF($AV$9,$AV$7,"y")),"")</f>
      </c>
      <c r="GW11" s="110">
        <f aca="true" t="shared" si="135" ref="GW11:GW50">IF($C11=DATEDIF($AV$9,$AV$7,"y")+49,$C11+(DATEDIF($AV$9,$AV$7,"y")),"")</f>
      </c>
      <c r="GX11" s="110">
        <f aca="true" t="shared" si="136" ref="GX11:GX50">IF($C11=DATEDIF($AV$9,$AV$7,"y")+50,$C11+(DATEDIF($AV$9,$AV$7,"y")),"")</f>
      </c>
      <c r="GY11" s="110">
        <f aca="true" t="shared" si="137" ref="GY11:GY50">IF($C11=DATEDIF($AV$9,$AV$7,"y")+51,$C11+(DATEDIF($AV$9,$AV$7,"y")),"")</f>
      </c>
      <c r="GZ11" s="110">
        <f aca="true" t="shared" si="138" ref="GZ11:GZ50">IF($C11=DATEDIF($AV$9,$AV$7,"y")+52,$C11+(DATEDIF($AV$9,$AV$7,"y")),"")</f>
      </c>
      <c r="HA11" s="110">
        <f aca="true" t="shared" si="139" ref="HA11:HA50">IF($C11=DATEDIF($AV$9,$AV$7,"y")+53,$C11+(DATEDIF($AV$9,$AV$7,"y")),"")</f>
      </c>
      <c r="HB11" s="110">
        <f aca="true" t="shared" si="140" ref="HB11:HB50">IF($C11=DATEDIF($AV$9,$AV$7,"y")+54,$C11+(DATEDIF($AV$9,$AV$7,"y")),"")</f>
      </c>
      <c r="HC11" s="110">
        <f aca="true" t="shared" si="141" ref="HC11:HC50">IF($C11=DATEDIF($AV$9,$AV$7,"y")+55,$C11+(DATEDIF($AV$9,$AV$7,"y")),"")</f>
      </c>
      <c r="HD11" s="110">
        <f aca="true" t="shared" si="142" ref="HD11:HD50">IF($C11=DATEDIF($AV$9,$AV$7,"y")+56,$C11+(DATEDIF($AV$9,$AV$7,"y")),"")</f>
      </c>
      <c r="HE11" s="110">
        <f aca="true" t="shared" si="143" ref="HE11:HE50">IF($C11=DATEDIF($AV$9,$AV$7,"y")+57,$C11+(DATEDIF($AV$9,$AV$7,"y")),"")</f>
      </c>
      <c r="HF11" s="110">
        <f aca="true" t="shared" si="144" ref="HF11:HF50">IF($C11=DATEDIF($AV$9,$AV$7,"y")+58,$C11+(DATEDIF($AV$9,$AV$7,"y")),"")</f>
      </c>
      <c r="HG11" s="110">
        <f aca="true" t="shared" si="145" ref="HG11:HG50">IF($C11=DATEDIF($AV$9,$AV$7,"y")+59,$C11+(DATEDIF($AV$9,$AV$7,"y")),"")</f>
      </c>
      <c r="HH11" s="110">
        <f aca="true" t="shared" si="146" ref="HH11:HH50">IF($C11=DATEDIF($AV$9,$AV$7,"y")+60,$C11+(DATEDIF($AV$9,$AV$7,"y")),"")</f>
      </c>
      <c r="HI11" s="110">
        <f aca="true" t="shared" si="147" ref="HI11:HI50">IF($C11=DATEDIF($AV$9,$AV$7,"y")+61,$C11+(DATEDIF($AV$9,$AV$7,"y")),"")</f>
      </c>
      <c r="HJ11" s="110">
        <f aca="true" t="shared" si="148" ref="HJ11:HJ50">IF($C11=DATEDIF($AV$9,$AV$7,"y")+62,$C11+(DATEDIF($AV$9,$AV$7,"y")),"")</f>
      </c>
      <c r="HK11" s="110">
        <f aca="true" t="shared" si="149" ref="HK11:HK50">IF($C11=DATEDIF($AV$9,$AV$7,"y")+63,$C11+(DATEDIF($AV$9,$AV$7,"y")),"")</f>
      </c>
      <c r="HL11" s="110">
        <f aca="true" t="shared" si="150" ref="HL11:HL50">IF($C11=DATEDIF($AV$9,$AV$7,"y")+64,$C11+(DATEDIF($AV$9,$AV$7,"y")),"")</f>
      </c>
      <c r="HM11" s="110">
        <f aca="true" t="shared" si="151" ref="HM11:HM50">IF($C11=DATEDIF($AV$9,$AV$7,"y")+65,$C11+(DATEDIF($AV$9,$AV$7,"y")),"")</f>
      </c>
      <c r="HN11" s="110">
        <f aca="true" t="shared" si="152" ref="HN11:HN50">IF($C11=DATEDIF($AV$9,$AV$7,"y")+66,$C11+(DATEDIF($AV$9,$AV$7,"y")),"")</f>
      </c>
      <c r="HO11" s="110">
        <f aca="true" t="shared" si="153" ref="HO11:HO50">IF($C11=DATEDIF($AV$9,$AV$7,"y")+67,$C11+(DATEDIF($AV$9,$AV$7,"y")),"")</f>
      </c>
      <c r="HP11" s="110">
        <f aca="true" t="shared" si="154" ref="HP11:HP50">IF($C11=DATEDIF($AV$9,$AV$7,"y")+68,$C11+(DATEDIF($AV$9,$AV$7,"y")),"")</f>
      </c>
      <c r="HQ11" s="110">
        <f aca="true" t="shared" si="155" ref="HQ11:HQ50">IF($C11=DATEDIF($AV$9,$AV$7,"y")+69,$C11+(DATEDIF($AV$9,$AV$7,"y")),"")</f>
      </c>
      <c r="HR11" s="110">
        <f aca="true" t="shared" si="156" ref="HR11:HR50">IF($C11=DATEDIF($AV$9,$AV$7,"y")+70,$C11+(DATEDIF($AV$9,$AV$7,"y")),"")</f>
      </c>
      <c r="HS11" s="104">
        <f aca="true" t="shared" si="157" ref="HS11:HS50">CONCATENATE(EF11,EG11,EH11,EI11,EJ11,EK11,EL11,EM11,EN11,EO11,EP11,EQ11,ER11,ES11,ET11,EU11,EV11,EW11,EX11,EY11)</f>
      </c>
      <c r="HT11" s="104" t="str">
        <f aca="true" t="shared" si="158" ref="HT11:HT50">CONCATENATE(EZ11,FA11,FB11,FC11,FD11,FE11,FF11,FG11,FH11,FI11,FJ11,FK11,FL11,FM11,FN11,FO11,FP11,FQ11,FR11,FS11,FT11,FU11,FV11,FW11,FX11,FY11)</f>
        <v>0</v>
      </c>
      <c r="HU11" s="104">
        <f aca="true" t="shared" si="159" ref="HU11:HU50">CONCATENATE(FZ11,GA11,GB11,GC11,GD11,GE11,GF11,GG11,GH11,GI11,GJ11,GK11,GL11,GM11,GN11,GO11,GP11,GQ11,GR11,GS11,GT11,GU11,GV11,GW11,GX11)</f>
      </c>
      <c r="HV11" s="104">
        <f aca="true" t="shared" si="160" ref="HV11:HV50">CONCATENATE(GY11,GZ11,HA11,HB11,HC11,HD11,HE11,HF11,HG11,HH11,HI11,HJ11,HK11,HL11,HM11,HN11,HO11,HP11,HQ11,HR11)</f>
      </c>
      <c r="HW11" s="104" t="str">
        <f aca="true" t="shared" si="161" ref="HW11:HW75">CONCATENATE(HS11,HT11,HU11,HV11)</f>
        <v>0</v>
      </c>
      <c r="IB11" s="112" t="s">
        <v>35</v>
      </c>
    </row>
    <row r="12" spans="1:236" ht="26.25" customHeight="1" hidden="1">
      <c r="A12" s="7">
        <f aca="true" t="shared" si="162" ref="A12:B27">DATE(YEAR(A11)+1,MONTH(A11),DAY(A11))</f>
        <v>9863</v>
      </c>
      <c r="B12" s="8">
        <f t="shared" si="162"/>
        <v>9863</v>
      </c>
      <c r="C12" s="9">
        <v>1</v>
      </c>
      <c r="D12" s="10">
        <f aca="true" t="shared" si="163" ref="D12:D76">IF($AV$9&gt;=$AV$7,EE12,HW12)</f>
      </c>
      <c r="E12" s="273"/>
      <c r="F12" s="274"/>
      <c r="G12" s="275"/>
      <c r="H12" s="113"/>
      <c r="I12" s="273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2"/>
      <c r="AE12" s="12">
        <f aca="true" t="shared" si="164" ref="AE12:AE76">CONCATENATE(AW12,AX12,AY12,AZ12,BA12,BB12,BC12,BD12,BE12,BF12,BG12)</f>
      </c>
      <c r="AF12" s="41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41">
        <f>COUNTIF($AF12:$AQ12,"納")+COUNTIF($AF12:$AQ12,"免")+COUNTIF($AF12:$AQ12,"3号")+COUNTIF($AF12:$AQ12,"任")</f>
        <v>0</v>
      </c>
      <c r="AS12" s="42">
        <f aca="true" t="shared" si="165" ref="AS12:AS50">COUNTIF($AF12:$AH12,"厚")+COUNTIF($AF12:$AH12,"船")*IF($A12&lt;=31777,4/3,IF($A12&lt;=33603,6/5,1))+COUNTIF($AI12:$AQ12,"厚")+COUNTIF($AI12:$AQ12,"船")*IF($A12&lt;=31412,4/3,IF($A12&lt;=33238,6/5,1))</f>
        <v>0</v>
      </c>
      <c r="AT12" s="9">
        <f>COUNTIF($AF12:$AQ12,"共")</f>
        <v>0</v>
      </c>
      <c r="AU12" s="43">
        <f>COUNTIF($AF12:$AQ12,"カラ")</f>
        <v>0</v>
      </c>
      <c r="AV12" s="107"/>
      <c r="AW12" s="108">
        <f t="shared" si="0"/>
      </c>
      <c r="AX12" s="108">
        <f t="shared" si="1"/>
      </c>
      <c r="AY12" s="108">
        <f t="shared" si="2"/>
      </c>
      <c r="AZ12" s="108">
        <f t="shared" si="3"/>
      </c>
      <c r="BA12" s="108">
        <f t="shared" si="4"/>
      </c>
      <c r="BB12" s="108">
        <f t="shared" si="5"/>
      </c>
      <c r="BC12" s="108">
        <f t="shared" si="6"/>
      </c>
      <c r="BD12" s="108">
        <f t="shared" si="7"/>
      </c>
      <c r="BE12" s="109">
        <f t="shared" si="8"/>
      </c>
      <c r="BF12" s="109">
        <f t="shared" si="9"/>
      </c>
      <c r="BG12" s="109">
        <f t="shared" si="10"/>
      </c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>
        <f t="shared" si="11"/>
      </c>
      <c r="BZ12" s="110">
        <f t="shared" si="12"/>
      </c>
      <c r="CA12" s="110">
        <f t="shared" si="13"/>
      </c>
      <c r="CB12" s="110">
        <f t="shared" si="14"/>
      </c>
      <c r="CC12" s="110">
        <f t="shared" si="15"/>
      </c>
      <c r="CD12" s="110">
        <f t="shared" si="16"/>
      </c>
      <c r="CE12" s="110">
        <f t="shared" si="17"/>
      </c>
      <c r="CF12" s="110">
        <f t="shared" si="18"/>
      </c>
      <c r="CG12" s="110">
        <f t="shared" si="19"/>
      </c>
      <c r="CH12" s="110">
        <f t="shared" si="20"/>
      </c>
      <c r="CI12" s="110">
        <f t="shared" si="21"/>
      </c>
      <c r="CJ12" s="110">
        <f t="shared" si="22"/>
      </c>
      <c r="CK12" s="111">
        <f t="shared" si="23"/>
      </c>
      <c r="CL12" s="110">
        <f t="shared" si="24"/>
      </c>
      <c r="CM12" s="110">
        <f t="shared" si="25"/>
      </c>
      <c r="CN12" s="110">
        <f t="shared" si="26"/>
      </c>
      <c r="CO12" s="110">
        <f t="shared" si="27"/>
      </c>
      <c r="CP12" s="110">
        <f t="shared" si="28"/>
      </c>
      <c r="CQ12" s="110">
        <f t="shared" si="29"/>
      </c>
      <c r="CR12" s="110">
        <f t="shared" si="30"/>
      </c>
      <c r="CS12" s="110">
        <f t="shared" si="31"/>
      </c>
      <c r="CT12" s="110">
        <f t="shared" si="32"/>
      </c>
      <c r="CU12" s="110">
        <f t="shared" si="33"/>
      </c>
      <c r="CV12" s="110">
        <f t="shared" si="34"/>
      </c>
      <c r="CW12" s="110">
        <f t="shared" si="35"/>
      </c>
      <c r="CX12" s="110">
        <f t="shared" si="36"/>
      </c>
      <c r="CY12" s="110">
        <f t="shared" si="37"/>
      </c>
      <c r="CZ12" s="110">
        <f t="shared" si="38"/>
      </c>
      <c r="DA12" s="110">
        <f t="shared" si="39"/>
      </c>
      <c r="DB12" s="110">
        <f t="shared" si="40"/>
      </c>
      <c r="DC12" s="110">
        <f t="shared" si="41"/>
      </c>
      <c r="DD12" s="110">
        <f t="shared" si="42"/>
      </c>
      <c r="DE12" s="110">
        <f t="shared" si="43"/>
      </c>
      <c r="DF12" s="110">
        <f t="shared" si="44"/>
      </c>
      <c r="DG12" s="110">
        <f t="shared" si="45"/>
      </c>
      <c r="DH12" s="110">
        <f t="shared" si="46"/>
      </c>
      <c r="DI12" s="110">
        <f t="shared" si="47"/>
      </c>
      <c r="DJ12" s="110">
        <f t="shared" si="48"/>
      </c>
      <c r="DK12" s="110">
        <f t="shared" si="49"/>
      </c>
      <c r="DL12" s="110">
        <f t="shared" si="50"/>
      </c>
      <c r="DM12" s="110">
        <f t="shared" si="51"/>
      </c>
      <c r="DN12" s="110">
        <f t="shared" si="52"/>
      </c>
      <c r="DO12" s="110">
        <f t="shared" si="53"/>
      </c>
      <c r="DP12" s="110">
        <f t="shared" si="54"/>
      </c>
      <c r="DQ12" s="110">
        <f t="shared" si="55"/>
      </c>
      <c r="DR12" s="110">
        <f t="shared" si="56"/>
      </c>
      <c r="DS12" s="110">
        <f t="shared" si="57"/>
      </c>
      <c r="DT12" s="110">
        <f t="shared" si="58"/>
      </c>
      <c r="DU12" s="110">
        <f t="shared" si="59"/>
      </c>
      <c r="DV12" s="110">
        <f t="shared" si="60"/>
      </c>
      <c r="DW12" s="110">
        <f t="shared" si="61"/>
      </c>
      <c r="DX12" s="110">
        <f t="shared" si="62"/>
      </c>
      <c r="DY12" s="110">
        <f t="shared" si="63"/>
      </c>
      <c r="DZ12" s="110">
        <f t="shared" si="64"/>
      </c>
      <c r="EA12" s="110">
        <f t="shared" si="65"/>
      </c>
      <c r="EB12" s="104">
        <f aca="true" t="shared" si="166" ref="EB12:EB76">CONCATENATE(BI12,BJ12,BK12,BL12,BM12,BN12,BO12,BP12,BQ12,BR12,BS12,BT12,BU12,BV12,BW12,BX12,BY12,BZ12,CA12,CB12,CC12,CD12,CE12,CF12,CG12,CH12)</f>
      </c>
      <c r="EC12" s="104">
        <f aca="true" t="shared" si="167" ref="EC12:EC76">CONCATENATE(CI12,CJ12,CK12,CL12,CM12,CN12,CO12,CP12,CQ12,CR12,CS12,CT12,CU12,CV12,CW12,CX12,CY12,CZ12,DA12,DB12,DC12,DD12,DE12,DF12,DG12)</f>
      </c>
      <c r="ED12" s="104">
        <f aca="true" t="shared" si="168" ref="ED12:ED76">CONCATENATE(DH12,DI12,DJ12,DK12,DL12,DM12,DN12,DO12,DP12,DQ12,DR12,DS12,DT12,DU12,DV12,DW12,DX12,DY12,DZ12,EA12)</f>
      </c>
      <c r="EE12" s="104">
        <f aca="true" t="shared" si="169" ref="EE12:EE76">CONCATENATE(EB12,EC12,ED12)</f>
      </c>
      <c r="EF12" s="110">
        <f t="shared" si="66"/>
      </c>
      <c r="EG12" s="110">
        <f t="shared" si="67"/>
      </c>
      <c r="EH12" s="110">
        <f t="shared" si="68"/>
      </c>
      <c r="EI12" s="110">
        <f t="shared" si="69"/>
      </c>
      <c r="EJ12" s="110">
        <f t="shared" si="70"/>
      </c>
      <c r="EK12" s="110">
        <f t="shared" si="71"/>
      </c>
      <c r="EL12" s="110">
        <f t="shared" si="72"/>
      </c>
      <c r="EM12" s="110">
        <f t="shared" si="73"/>
      </c>
      <c r="EN12" s="110">
        <f t="shared" si="74"/>
      </c>
      <c r="EO12" s="110">
        <f t="shared" si="75"/>
      </c>
      <c r="EP12" s="110">
        <f t="shared" si="76"/>
      </c>
      <c r="EQ12" s="110">
        <f t="shared" si="77"/>
      </c>
      <c r="ER12" s="110">
        <f t="shared" si="78"/>
      </c>
      <c r="ES12" s="110">
        <f t="shared" si="79"/>
      </c>
      <c r="ET12" s="110">
        <f t="shared" si="80"/>
      </c>
      <c r="EU12" s="110">
        <f t="shared" si="81"/>
      </c>
      <c r="EV12" s="110">
        <f t="shared" si="82"/>
      </c>
      <c r="EW12" s="110">
        <f t="shared" si="83"/>
      </c>
      <c r="EX12" s="110">
        <f t="shared" si="84"/>
      </c>
      <c r="EY12" s="110">
        <f t="shared" si="85"/>
      </c>
      <c r="EZ12" s="110">
        <f t="shared" si="86"/>
      </c>
      <c r="FA12" s="110">
        <f t="shared" si="87"/>
        <v>1</v>
      </c>
      <c r="FB12" s="110">
        <f t="shared" si="88"/>
      </c>
      <c r="FC12" s="110">
        <f t="shared" si="89"/>
      </c>
      <c r="FD12" s="110">
        <f t="shared" si="90"/>
      </c>
      <c r="FE12" s="110">
        <f t="shared" si="91"/>
      </c>
      <c r="FF12" s="110">
        <f t="shared" si="92"/>
      </c>
      <c r="FG12" s="110">
        <f t="shared" si="93"/>
      </c>
      <c r="FH12" s="110">
        <f t="shared" si="94"/>
      </c>
      <c r="FI12" s="110">
        <f t="shared" si="95"/>
      </c>
      <c r="FJ12" s="110">
        <f t="shared" si="96"/>
      </c>
      <c r="FK12" s="110">
        <f t="shared" si="97"/>
      </c>
      <c r="FL12" s="110">
        <f t="shared" si="98"/>
      </c>
      <c r="FM12" s="110">
        <f t="shared" si="99"/>
      </c>
      <c r="FN12" s="110">
        <f t="shared" si="100"/>
      </c>
      <c r="FO12" s="110">
        <f t="shared" si="101"/>
      </c>
      <c r="FP12" s="110">
        <f t="shared" si="102"/>
      </c>
      <c r="FQ12" s="110">
        <f t="shared" si="103"/>
      </c>
      <c r="FR12" s="110">
        <f t="shared" si="104"/>
      </c>
      <c r="FS12" s="110">
        <f t="shared" si="105"/>
      </c>
      <c r="FT12" s="110">
        <f t="shared" si="106"/>
      </c>
      <c r="FU12" s="110">
        <f t="shared" si="107"/>
      </c>
      <c r="FV12" s="110">
        <f t="shared" si="108"/>
      </c>
      <c r="FW12" s="110">
        <f t="shared" si="109"/>
      </c>
      <c r="FX12" s="110">
        <f t="shared" si="110"/>
      </c>
      <c r="FY12" s="110">
        <f t="shared" si="111"/>
      </c>
      <c r="FZ12" s="110">
        <f t="shared" si="112"/>
      </c>
      <c r="GA12" s="110">
        <f t="shared" si="113"/>
      </c>
      <c r="GB12" s="110">
        <f t="shared" si="114"/>
      </c>
      <c r="GC12" s="110">
        <f t="shared" si="115"/>
      </c>
      <c r="GD12" s="110">
        <f t="shared" si="116"/>
      </c>
      <c r="GE12" s="110">
        <f t="shared" si="117"/>
      </c>
      <c r="GF12" s="110">
        <f t="shared" si="118"/>
      </c>
      <c r="GG12" s="110">
        <f t="shared" si="119"/>
      </c>
      <c r="GH12" s="110">
        <f t="shared" si="120"/>
      </c>
      <c r="GI12" s="110">
        <f t="shared" si="121"/>
      </c>
      <c r="GJ12" s="110">
        <f t="shared" si="122"/>
      </c>
      <c r="GK12" s="110">
        <f t="shared" si="123"/>
      </c>
      <c r="GL12" s="110">
        <f t="shared" si="124"/>
      </c>
      <c r="GM12" s="110">
        <f t="shared" si="125"/>
      </c>
      <c r="GN12" s="110">
        <f t="shared" si="126"/>
      </c>
      <c r="GO12" s="110">
        <f t="shared" si="127"/>
      </c>
      <c r="GP12" s="110">
        <f t="shared" si="128"/>
      </c>
      <c r="GQ12" s="110">
        <f t="shared" si="129"/>
      </c>
      <c r="GR12" s="110">
        <f t="shared" si="130"/>
      </c>
      <c r="GS12" s="110">
        <f t="shared" si="131"/>
      </c>
      <c r="GT12" s="110">
        <f t="shared" si="132"/>
      </c>
      <c r="GU12" s="110">
        <f t="shared" si="133"/>
      </c>
      <c r="GV12" s="110">
        <f t="shared" si="134"/>
      </c>
      <c r="GW12" s="110">
        <f t="shared" si="135"/>
      </c>
      <c r="GX12" s="110">
        <f t="shared" si="136"/>
      </c>
      <c r="GY12" s="110">
        <f t="shared" si="137"/>
      </c>
      <c r="GZ12" s="110">
        <f t="shared" si="138"/>
      </c>
      <c r="HA12" s="110">
        <f t="shared" si="139"/>
      </c>
      <c r="HB12" s="110">
        <f t="shared" si="140"/>
      </c>
      <c r="HC12" s="110">
        <f t="shared" si="141"/>
      </c>
      <c r="HD12" s="110">
        <f t="shared" si="142"/>
      </c>
      <c r="HE12" s="110">
        <f t="shared" si="143"/>
      </c>
      <c r="HF12" s="110">
        <f t="shared" si="144"/>
      </c>
      <c r="HG12" s="110">
        <f t="shared" si="145"/>
      </c>
      <c r="HH12" s="110">
        <f t="shared" si="146"/>
      </c>
      <c r="HI12" s="110">
        <f t="shared" si="147"/>
      </c>
      <c r="HJ12" s="110">
        <f t="shared" si="148"/>
      </c>
      <c r="HK12" s="110">
        <f t="shared" si="149"/>
      </c>
      <c r="HL12" s="110">
        <f t="shared" si="150"/>
      </c>
      <c r="HM12" s="110">
        <f t="shared" si="151"/>
      </c>
      <c r="HN12" s="110">
        <f t="shared" si="152"/>
      </c>
      <c r="HO12" s="110">
        <f t="shared" si="153"/>
      </c>
      <c r="HP12" s="110">
        <f t="shared" si="154"/>
      </c>
      <c r="HQ12" s="110">
        <f t="shared" si="155"/>
      </c>
      <c r="HR12" s="110">
        <f t="shared" si="156"/>
      </c>
      <c r="HS12" s="104">
        <f t="shared" si="157"/>
      </c>
      <c r="HT12" s="104" t="str">
        <f t="shared" si="158"/>
        <v>1</v>
      </c>
      <c r="HU12" s="104">
        <f t="shared" si="159"/>
      </c>
      <c r="HV12" s="104">
        <f t="shared" si="160"/>
      </c>
      <c r="HW12" s="104" t="str">
        <f t="shared" si="161"/>
        <v>1</v>
      </c>
      <c r="IB12" s="112" t="s">
        <v>36</v>
      </c>
    </row>
    <row r="13" spans="1:236" ht="26.25" customHeight="1" hidden="1">
      <c r="A13" s="13">
        <f t="shared" si="162"/>
        <v>10228</v>
      </c>
      <c r="B13" s="14">
        <f t="shared" si="162"/>
        <v>10228</v>
      </c>
      <c r="C13" s="15">
        <v>2</v>
      </c>
      <c r="D13" s="16">
        <f t="shared" si="163"/>
      </c>
      <c r="E13" s="283"/>
      <c r="F13" s="284"/>
      <c r="G13" s="285"/>
      <c r="H13" s="114"/>
      <c r="I13" s="283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7"/>
      <c r="AE13" s="18">
        <f t="shared" si="164"/>
      </c>
      <c r="AF13" s="38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38">
        <f aca="true" t="shared" si="170" ref="AR13:AR76">COUNTIF($AF13:$AQ13,"納")+COUNTIF($AF13:$AQ13,"免")+COUNTIF($AF13:$AQ13,"3号")+COUNTIF($AF13:$AQ13,"任")</f>
        <v>0</v>
      </c>
      <c r="AS13" s="39">
        <f t="shared" si="165"/>
        <v>0</v>
      </c>
      <c r="AT13" s="15">
        <f aca="true" t="shared" si="171" ref="AT13:AT76">COUNTIF($AF13:$AQ13,"共")</f>
        <v>0</v>
      </c>
      <c r="AU13" s="40">
        <f aca="true" t="shared" si="172" ref="AU13:AU76">COUNTIF($AF13:$AQ13,"カラ")</f>
        <v>0</v>
      </c>
      <c r="AV13" s="107">
        <v>1</v>
      </c>
      <c r="AW13" s="108">
        <f t="shared" si="0"/>
      </c>
      <c r="AX13" s="108">
        <f t="shared" si="1"/>
      </c>
      <c r="AY13" s="108">
        <f t="shared" si="2"/>
      </c>
      <c r="AZ13" s="108">
        <f t="shared" si="3"/>
      </c>
      <c r="BA13" s="108">
        <f t="shared" si="4"/>
      </c>
      <c r="BB13" s="108">
        <f t="shared" si="5"/>
      </c>
      <c r="BC13" s="108">
        <f t="shared" si="6"/>
      </c>
      <c r="BD13" s="108">
        <f t="shared" si="7"/>
      </c>
      <c r="BE13" s="109">
        <f t="shared" si="8"/>
      </c>
      <c r="BF13" s="109">
        <f t="shared" si="9"/>
      </c>
      <c r="BG13" s="109">
        <f t="shared" si="10"/>
      </c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>
        <f t="shared" si="11"/>
      </c>
      <c r="BZ13" s="110">
        <f t="shared" si="12"/>
      </c>
      <c r="CA13" s="110">
        <f t="shared" si="13"/>
      </c>
      <c r="CB13" s="110">
        <f t="shared" si="14"/>
      </c>
      <c r="CC13" s="110">
        <f t="shared" si="15"/>
      </c>
      <c r="CD13" s="110">
        <f t="shared" si="16"/>
      </c>
      <c r="CE13" s="110">
        <f t="shared" si="17"/>
      </c>
      <c r="CF13" s="110">
        <f t="shared" si="18"/>
      </c>
      <c r="CG13" s="110">
        <f t="shared" si="19"/>
      </c>
      <c r="CH13" s="110">
        <f t="shared" si="20"/>
      </c>
      <c r="CI13" s="110">
        <f t="shared" si="21"/>
      </c>
      <c r="CJ13" s="110">
        <f t="shared" si="22"/>
      </c>
      <c r="CK13" s="111">
        <f t="shared" si="23"/>
      </c>
      <c r="CL13" s="110">
        <f t="shared" si="24"/>
      </c>
      <c r="CM13" s="110">
        <f t="shared" si="25"/>
      </c>
      <c r="CN13" s="110">
        <f t="shared" si="26"/>
      </c>
      <c r="CO13" s="110">
        <f t="shared" si="27"/>
      </c>
      <c r="CP13" s="110">
        <f t="shared" si="28"/>
      </c>
      <c r="CQ13" s="110">
        <f t="shared" si="29"/>
      </c>
      <c r="CR13" s="110">
        <f t="shared" si="30"/>
      </c>
      <c r="CS13" s="110">
        <f t="shared" si="31"/>
      </c>
      <c r="CT13" s="110">
        <f t="shared" si="32"/>
      </c>
      <c r="CU13" s="110">
        <f t="shared" si="33"/>
      </c>
      <c r="CV13" s="110">
        <f t="shared" si="34"/>
      </c>
      <c r="CW13" s="110">
        <f t="shared" si="35"/>
      </c>
      <c r="CX13" s="110">
        <f t="shared" si="36"/>
      </c>
      <c r="CY13" s="110">
        <f t="shared" si="37"/>
      </c>
      <c r="CZ13" s="110">
        <f t="shared" si="38"/>
      </c>
      <c r="DA13" s="110">
        <f t="shared" si="39"/>
      </c>
      <c r="DB13" s="110">
        <f t="shared" si="40"/>
      </c>
      <c r="DC13" s="110">
        <f t="shared" si="41"/>
      </c>
      <c r="DD13" s="110">
        <f t="shared" si="42"/>
      </c>
      <c r="DE13" s="110">
        <f t="shared" si="43"/>
      </c>
      <c r="DF13" s="110">
        <f t="shared" si="44"/>
      </c>
      <c r="DG13" s="110">
        <f t="shared" si="45"/>
      </c>
      <c r="DH13" s="110">
        <f t="shared" si="46"/>
      </c>
      <c r="DI13" s="110">
        <f t="shared" si="47"/>
      </c>
      <c r="DJ13" s="110">
        <f t="shared" si="48"/>
      </c>
      <c r="DK13" s="110">
        <f t="shared" si="49"/>
      </c>
      <c r="DL13" s="110">
        <f t="shared" si="50"/>
      </c>
      <c r="DM13" s="110">
        <f t="shared" si="51"/>
      </c>
      <c r="DN13" s="110">
        <f t="shared" si="52"/>
      </c>
      <c r="DO13" s="110">
        <f t="shared" si="53"/>
      </c>
      <c r="DP13" s="110">
        <f t="shared" si="54"/>
      </c>
      <c r="DQ13" s="110">
        <f t="shared" si="55"/>
      </c>
      <c r="DR13" s="110">
        <f t="shared" si="56"/>
      </c>
      <c r="DS13" s="110">
        <f t="shared" si="57"/>
      </c>
      <c r="DT13" s="110">
        <f t="shared" si="58"/>
      </c>
      <c r="DU13" s="110">
        <f t="shared" si="59"/>
      </c>
      <c r="DV13" s="110">
        <f t="shared" si="60"/>
      </c>
      <c r="DW13" s="110">
        <f t="shared" si="61"/>
      </c>
      <c r="DX13" s="110">
        <f t="shared" si="62"/>
      </c>
      <c r="DY13" s="110">
        <f t="shared" si="63"/>
      </c>
      <c r="DZ13" s="110">
        <f t="shared" si="64"/>
      </c>
      <c r="EA13" s="110">
        <f t="shared" si="65"/>
      </c>
      <c r="EB13" s="104">
        <f t="shared" si="166"/>
      </c>
      <c r="EC13" s="104">
        <f t="shared" si="167"/>
      </c>
      <c r="ED13" s="104">
        <f t="shared" si="168"/>
      </c>
      <c r="EE13" s="104">
        <f t="shared" si="169"/>
      </c>
      <c r="EF13" s="110">
        <f t="shared" si="66"/>
      </c>
      <c r="EG13" s="110">
        <f t="shared" si="67"/>
      </c>
      <c r="EH13" s="110">
        <f t="shared" si="68"/>
      </c>
      <c r="EI13" s="110">
        <f t="shared" si="69"/>
      </c>
      <c r="EJ13" s="110">
        <f t="shared" si="70"/>
      </c>
      <c r="EK13" s="110">
        <f t="shared" si="71"/>
      </c>
      <c r="EL13" s="110">
        <f t="shared" si="72"/>
      </c>
      <c r="EM13" s="110">
        <f t="shared" si="73"/>
      </c>
      <c r="EN13" s="110">
        <f t="shared" si="74"/>
      </c>
      <c r="EO13" s="110">
        <f t="shared" si="75"/>
      </c>
      <c r="EP13" s="110">
        <f t="shared" si="76"/>
      </c>
      <c r="EQ13" s="110">
        <f t="shared" si="77"/>
      </c>
      <c r="ER13" s="110">
        <f t="shared" si="78"/>
      </c>
      <c r="ES13" s="110">
        <f t="shared" si="79"/>
      </c>
      <c r="ET13" s="110">
        <f t="shared" si="80"/>
      </c>
      <c r="EU13" s="110">
        <f t="shared" si="81"/>
      </c>
      <c r="EV13" s="110">
        <f t="shared" si="82"/>
      </c>
      <c r="EW13" s="110">
        <f t="shared" si="83"/>
      </c>
      <c r="EX13" s="110">
        <f t="shared" si="84"/>
      </c>
      <c r="EY13" s="110">
        <f t="shared" si="85"/>
      </c>
      <c r="EZ13" s="110">
        <f t="shared" si="86"/>
      </c>
      <c r="FA13" s="110">
        <f t="shared" si="87"/>
      </c>
      <c r="FB13" s="110">
        <f t="shared" si="88"/>
        <v>2</v>
      </c>
      <c r="FC13" s="110">
        <f t="shared" si="89"/>
      </c>
      <c r="FD13" s="110">
        <f t="shared" si="90"/>
      </c>
      <c r="FE13" s="110">
        <f t="shared" si="91"/>
      </c>
      <c r="FF13" s="110">
        <f t="shared" si="92"/>
      </c>
      <c r="FG13" s="110">
        <f t="shared" si="93"/>
      </c>
      <c r="FH13" s="110">
        <f t="shared" si="94"/>
      </c>
      <c r="FI13" s="110">
        <f t="shared" si="95"/>
      </c>
      <c r="FJ13" s="110">
        <f t="shared" si="96"/>
      </c>
      <c r="FK13" s="110">
        <f t="shared" si="97"/>
      </c>
      <c r="FL13" s="110">
        <f t="shared" si="98"/>
      </c>
      <c r="FM13" s="110">
        <f t="shared" si="99"/>
      </c>
      <c r="FN13" s="110">
        <f t="shared" si="100"/>
      </c>
      <c r="FO13" s="110">
        <f t="shared" si="101"/>
      </c>
      <c r="FP13" s="110">
        <f t="shared" si="102"/>
      </c>
      <c r="FQ13" s="110">
        <f t="shared" si="103"/>
      </c>
      <c r="FR13" s="110">
        <f t="shared" si="104"/>
      </c>
      <c r="FS13" s="110">
        <f t="shared" si="105"/>
      </c>
      <c r="FT13" s="110">
        <f t="shared" si="106"/>
      </c>
      <c r="FU13" s="110">
        <f t="shared" si="107"/>
      </c>
      <c r="FV13" s="110">
        <f t="shared" si="108"/>
      </c>
      <c r="FW13" s="110">
        <f t="shared" si="109"/>
      </c>
      <c r="FX13" s="110">
        <f t="shared" si="110"/>
      </c>
      <c r="FY13" s="110">
        <f t="shared" si="111"/>
      </c>
      <c r="FZ13" s="110">
        <f t="shared" si="112"/>
      </c>
      <c r="GA13" s="110">
        <f t="shared" si="113"/>
      </c>
      <c r="GB13" s="110">
        <f t="shared" si="114"/>
      </c>
      <c r="GC13" s="110">
        <f t="shared" si="115"/>
      </c>
      <c r="GD13" s="110">
        <f t="shared" si="116"/>
      </c>
      <c r="GE13" s="110">
        <f t="shared" si="117"/>
      </c>
      <c r="GF13" s="110">
        <f t="shared" si="118"/>
      </c>
      <c r="GG13" s="110">
        <f t="shared" si="119"/>
      </c>
      <c r="GH13" s="110">
        <f t="shared" si="120"/>
      </c>
      <c r="GI13" s="110">
        <f t="shared" si="121"/>
      </c>
      <c r="GJ13" s="110">
        <f t="shared" si="122"/>
      </c>
      <c r="GK13" s="110">
        <f t="shared" si="123"/>
      </c>
      <c r="GL13" s="110">
        <f t="shared" si="124"/>
      </c>
      <c r="GM13" s="110">
        <f t="shared" si="125"/>
      </c>
      <c r="GN13" s="110">
        <f t="shared" si="126"/>
      </c>
      <c r="GO13" s="110">
        <f t="shared" si="127"/>
      </c>
      <c r="GP13" s="110">
        <f t="shared" si="128"/>
      </c>
      <c r="GQ13" s="110">
        <f t="shared" si="129"/>
      </c>
      <c r="GR13" s="110">
        <f t="shared" si="130"/>
      </c>
      <c r="GS13" s="110">
        <f t="shared" si="131"/>
      </c>
      <c r="GT13" s="110">
        <f t="shared" si="132"/>
      </c>
      <c r="GU13" s="110">
        <f t="shared" si="133"/>
      </c>
      <c r="GV13" s="110">
        <f t="shared" si="134"/>
      </c>
      <c r="GW13" s="110">
        <f t="shared" si="135"/>
      </c>
      <c r="GX13" s="110">
        <f t="shared" si="136"/>
      </c>
      <c r="GY13" s="110">
        <f t="shared" si="137"/>
      </c>
      <c r="GZ13" s="110">
        <f t="shared" si="138"/>
      </c>
      <c r="HA13" s="110">
        <f t="shared" si="139"/>
      </c>
      <c r="HB13" s="110">
        <f t="shared" si="140"/>
      </c>
      <c r="HC13" s="110">
        <f t="shared" si="141"/>
      </c>
      <c r="HD13" s="110">
        <f t="shared" si="142"/>
      </c>
      <c r="HE13" s="110">
        <f t="shared" si="143"/>
      </c>
      <c r="HF13" s="110">
        <f t="shared" si="144"/>
      </c>
      <c r="HG13" s="110">
        <f t="shared" si="145"/>
      </c>
      <c r="HH13" s="110">
        <f t="shared" si="146"/>
      </c>
      <c r="HI13" s="110">
        <f t="shared" si="147"/>
      </c>
      <c r="HJ13" s="110">
        <f t="shared" si="148"/>
      </c>
      <c r="HK13" s="110">
        <f t="shared" si="149"/>
      </c>
      <c r="HL13" s="110">
        <f t="shared" si="150"/>
      </c>
      <c r="HM13" s="110">
        <f t="shared" si="151"/>
      </c>
      <c r="HN13" s="110">
        <f t="shared" si="152"/>
      </c>
      <c r="HO13" s="110">
        <f t="shared" si="153"/>
      </c>
      <c r="HP13" s="110">
        <f t="shared" si="154"/>
      </c>
      <c r="HQ13" s="110">
        <f t="shared" si="155"/>
      </c>
      <c r="HR13" s="110">
        <f t="shared" si="156"/>
      </c>
      <c r="HS13" s="104">
        <f t="shared" si="157"/>
      </c>
      <c r="HT13" s="104" t="str">
        <f t="shared" si="158"/>
        <v>2</v>
      </c>
      <c r="HU13" s="104">
        <f t="shared" si="159"/>
      </c>
      <c r="HV13" s="104">
        <f t="shared" si="160"/>
      </c>
      <c r="HW13" s="104" t="str">
        <f t="shared" si="161"/>
        <v>2</v>
      </c>
      <c r="IB13" s="112" t="s">
        <v>37</v>
      </c>
    </row>
    <row r="14" spans="1:236" ht="26.25" customHeight="1" hidden="1">
      <c r="A14" s="7">
        <f t="shared" si="162"/>
        <v>10594</v>
      </c>
      <c r="B14" s="8">
        <f t="shared" si="162"/>
        <v>10594</v>
      </c>
      <c r="C14" s="9">
        <v>3</v>
      </c>
      <c r="D14" s="10">
        <f t="shared" si="163"/>
      </c>
      <c r="E14" s="273"/>
      <c r="F14" s="274"/>
      <c r="G14" s="275"/>
      <c r="H14" s="115"/>
      <c r="I14" s="273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2"/>
      <c r="AE14" s="12">
        <f t="shared" si="164"/>
      </c>
      <c r="AF14" s="41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41">
        <f t="shared" si="170"/>
        <v>0</v>
      </c>
      <c r="AS14" s="42">
        <f t="shared" si="165"/>
        <v>0</v>
      </c>
      <c r="AT14" s="9">
        <f t="shared" si="171"/>
        <v>0</v>
      </c>
      <c r="AU14" s="43">
        <f t="shared" si="172"/>
        <v>0</v>
      </c>
      <c r="AV14" s="107"/>
      <c r="AW14" s="108">
        <f t="shared" si="0"/>
      </c>
      <c r="AX14" s="108">
        <f t="shared" si="1"/>
      </c>
      <c r="AY14" s="108">
        <f t="shared" si="2"/>
      </c>
      <c r="AZ14" s="108">
        <f t="shared" si="3"/>
      </c>
      <c r="BA14" s="108">
        <f t="shared" si="4"/>
      </c>
      <c r="BB14" s="108">
        <f t="shared" si="5"/>
      </c>
      <c r="BC14" s="108">
        <f t="shared" si="6"/>
      </c>
      <c r="BD14" s="108">
        <f t="shared" si="7"/>
      </c>
      <c r="BE14" s="109">
        <f t="shared" si="8"/>
      </c>
      <c r="BF14" s="109">
        <f t="shared" si="9"/>
      </c>
      <c r="BG14" s="109">
        <f t="shared" si="10"/>
      </c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>
        <f t="shared" si="11"/>
      </c>
      <c r="BZ14" s="110">
        <f t="shared" si="12"/>
      </c>
      <c r="CA14" s="110">
        <f t="shared" si="13"/>
      </c>
      <c r="CB14" s="110">
        <f t="shared" si="14"/>
      </c>
      <c r="CC14" s="110">
        <f t="shared" si="15"/>
      </c>
      <c r="CD14" s="110">
        <f t="shared" si="16"/>
      </c>
      <c r="CE14" s="110">
        <f t="shared" si="17"/>
      </c>
      <c r="CF14" s="110">
        <f t="shared" si="18"/>
      </c>
      <c r="CG14" s="110">
        <f t="shared" si="19"/>
      </c>
      <c r="CH14" s="110">
        <f t="shared" si="20"/>
      </c>
      <c r="CI14" s="110">
        <f t="shared" si="21"/>
      </c>
      <c r="CJ14" s="110">
        <f t="shared" si="22"/>
      </c>
      <c r="CK14" s="111">
        <f t="shared" si="23"/>
      </c>
      <c r="CL14" s="110">
        <f t="shared" si="24"/>
      </c>
      <c r="CM14" s="110">
        <f t="shared" si="25"/>
      </c>
      <c r="CN14" s="110">
        <f t="shared" si="26"/>
      </c>
      <c r="CO14" s="110">
        <f t="shared" si="27"/>
      </c>
      <c r="CP14" s="110">
        <f t="shared" si="28"/>
      </c>
      <c r="CQ14" s="110">
        <f t="shared" si="29"/>
      </c>
      <c r="CR14" s="110">
        <f t="shared" si="30"/>
      </c>
      <c r="CS14" s="110">
        <f t="shared" si="31"/>
      </c>
      <c r="CT14" s="110">
        <f t="shared" si="32"/>
      </c>
      <c r="CU14" s="110">
        <f t="shared" si="33"/>
      </c>
      <c r="CV14" s="110">
        <f t="shared" si="34"/>
      </c>
      <c r="CW14" s="110">
        <f t="shared" si="35"/>
      </c>
      <c r="CX14" s="110">
        <f t="shared" si="36"/>
      </c>
      <c r="CY14" s="110">
        <f t="shared" si="37"/>
      </c>
      <c r="CZ14" s="110">
        <f t="shared" si="38"/>
      </c>
      <c r="DA14" s="110">
        <f t="shared" si="39"/>
      </c>
      <c r="DB14" s="110">
        <f t="shared" si="40"/>
      </c>
      <c r="DC14" s="110">
        <f t="shared" si="41"/>
      </c>
      <c r="DD14" s="110">
        <f t="shared" si="42"/>
      </c>
      <c r="DE14" s="110">
        <f t="shared" si="43"/>
      </c>
      <c r="DF14" s="110">
        <f t="shared" si="44"/>
      </c>
      <c r="DG14" s="110">
        <f t="shared" si="45"/>
      </c>
      <c r="DH14" s="110">
        <f t="shared" si="46"/>
      </c>
      <c r="DI14" s="110">
        <f t="shared" si="47"/>
      </c>
      <c r="DJ14" s="110">
        <f t="shared" si="48"/>
      </c>
      <c r="DK14" s="110">
        <f t="shared" si="49"/>
      </c>
      <c r="DL14" s="110">
        <f t="shared" si="50"/>
      </c>
      <c r="DM14" s="110">
        <f t="shared" si="51"/>
      </c>
      <c r="DN14" s="110">
        <f t="shared" si="52"/>
      </c>
      <c r="DO14" s="110">
        <f t="shared" si="53"/>
      </c>
      <c r="DP14" s="110">
        <f t="shared" si="54"/>
      </c>
      <c r="DQ14" s="110">
        <f t="shared" si="55"/>
      </c>
      <c r="DR14" s="110">
        <f t="shared" si="56"/>
      </c>
      <c r="DS14" s="110">
        <f t="shared" si="57"/>
      </c>
      <c r="DT14" s="110">
        <f t="shared" si="58"/>
      </c>
      <c r="DU14" s="110">
        <f t="shared" si="59"/>
      </c>
      <c r="DV14" s="110">
        <f t="shared" si="60"/>
      </c>
      <c r="DW14" s="110">
        <f t="shared" si="61"/>
      </c>
      <c r="DX14" s="110">
        <f t="shared" si="62"/>
      </c>
      <c r="DY14" s="110">
        <f t="shared" si="63"/>
      </c>
      <c r="DZ14" s="110">
        <f t="shared" si="64"/>
      </c>
      <c r="EA14" s="110">
        <f t="shared" si="65"/>
      </c>
      <c r="EB14" s="104">
        <f t="shared" si="166"/>
      </c>
      <c r="EC14" s="104">
        <f t="shared" si="167"/>
      </c>
      <c r="ED14" s="104">
        <f t="shared" si="168"/>
      </c>
      <c r="EE14" s="104">
        <f t="shared" si="169"/>
      </c>
      <c r="EF14" s="110">
        <f t="shared" si="66"/>
      </c>
      <c r="EG14" s="110">
        <f t="shared" si="67"/>
      </c>
      <c r="EH14" s="110">
        <f t="shared" si="68"/>
      </c>
      <c r="EI14" s="110">
        <f t="shared" si="69"/>
      </c>
      <c r="EJ14" s="110">
        <f t="shared" si="70"/>
      </c>
      <c r="EK14" s="110">
        <f t="shared" si="71"/>
      </c>
      <c r="EL14" s="110">
        <f t="shared" si="72"/>
      </c>
      <c r="EM14" s="110">
        <f t="shared" si="73"/>
      </c>
      <c r="EN14" s="110">
        <f t="shared" si="74"/>
      </c>
      <c r="EO14" s="110">
        <f t="shared" si="75"/>
      </c>
      <c r="EP14" s="110">
        <f t="shared" si="76"/>
      </c>
      <c r="EQ14" s="110">
        <f t="shared" si="77"/>
      </c>
      <c r="ER14" s="110">
        <f t="shared" si="78"/>
      </c>
      <c r="ES14" s="110">
        <f t="shared" si="79"/>
      </c>
      <c r="ET14" s="110">
        <f t="shared" si="80"/>
      </c>
      <c r="EU14" s="110">
        <f t="shared" si="81"/>
      </c>
      <c r="EV14" s="110">
        <f t="shared" si="82"/>
      </c>
      <c r="EW14" s="110">
        <f t="shared" si="83"/>
      </c>
      <c r="EX14" s="110">
        <f t="shared" si="84"/>
      </c>
      <c r="EY14" s="110">
        <f t="shared" si="85"/>
      </c>
      <c r="EZ14" s="110">
        <f t="shared" si="86"/>
      </c>
      <c r="FA14" s="110">
        <f t="shared" si="87"/>
      </c>
      <c r="FB14" s="110">
        <f t="shared" si="88"/>
      </c>
      <c r="FC14" s="110">
        <f t="shared" si="89"/>
        <v>3</v>
      </c>
      <c r="FD14" s="110">
        <f t="shared" si="90"/>
      </c>
      <c r="FE14" s="110">
        <f t="shared" si="91"/>
      </c>
      <c r="FF14" s="110">
        <f t="shared" si="92"/>
      </c>
      <c r="FG14" s="110">
        <f t="shared" si="93"/>
      </c>
      <c r="FH14" s="110">
        <f t="shared" si="94"/>
      </c>
      <c r="FI14" s="110">
        <f t="shared" si="95"/>
      </c>
      <c r="FJ14" s="110">
        <f t="shared" si="96"/>
      </c>
      <c r="FK14" s="110">
        <f t="shared" si="97"/>
      </c>
      <c r="FL14" s="110">
        <f t="shared" si="98"/>
      </c>
      <c r="FM14" s="110">
        <f t="shared" si="99"/>
      </c>
      <c r="FN14" s="110">
        <f t="shared" si="100"/>
      </c>
      <c r="FO14" s="110">
        <f t="shared" si="101"/>
      </c>
      <c r="FP14" s="110">
        <f t="shared" si="102"/>
      </c>
      <c r="FQ14" s="110">
        <f t="shared" si="103"/>
      </c>
      <c r="FR14" s="110">
        <f t="shared" si="104"/>
      </c>
      <c r="FS14" s="110">
        <f t="shared" si="105"/>
      </c>
      <c r="FT14" s="110">
        <f t="shared" si="106"/>
      </c>
      <c r="FU14" s="110">
        <f t="shared" si="107"/>
      </c>
      <c r="FV14" s="110">
        <f t="shared" si="108"/>
      </c>
      <c r="FW14" s="110">
        <f t="shared" si="109"/>
      </c>
      <c r="FX14" s="110">
        <f t="shared" si="110"/>
      </c>
      <c r="FY14" s="110">
        <f t="shared" si="111"/>
      </c>
      <c r="FZ14" s="110">
        <f t="shared" si="112"/>
      </c>
      <c r="GA14" s="110">
        <f t="shared" si="113"/>
      </c>
      <c r="GB14" s="110">
        <f t="shared" si="114"/>
      </c>
      <c r="GC14" s="110">
        <f t="shared" si="115"/>
      </c>
      <c r="GD14" s="110">
        <f t="shared" si="116"/>
      </c>
      <c r="GE14" s="110">
        <f t="shared" si="117"/>
      </c>
      <c r="GF14" s="110">
        <f t="shared" si="118"/>
      </c>
      <c r="GG14" s="110">
        <f t="shared" si="119"/>
      </c>
      <c r="GH14" s="110">
        <f t="shared" si="120"/>
      </c>
      <c r="GI14" s="110">
        <f t="shared" si="121"/>
      </c>
      <c r="GJ14" s="110">
        <f t="shared" si="122"/>
      </c>
      <c r="GK14" s="110">
        <f t="shared" si="123"/>
      </c>
      <c r="GL14" s="110">
        <f t="shared" si="124"/>
      </c>
      <c r="GM14" s="110">
        <f t="shared" si="125"/>
      </c>
      <c r="GN14" s="110">
        <f t="shared" si="126"/>
      </c>
      <c r="GO14" s="110">
        <f t="shared" si="127"/>
      </c>
      <c r="GP14" s="110">
        <f t="shared" si="128"/>
      </c>
      <c r="GQ14" s="110">
        <f t="shared" si="129"/>
      </c>
      <c r="GR14" s="110">
        <f t="shared" si="130"/>
      </c>
      <c r="GS14" s="110">
        <f t="shared" si="131"/>
      </c>
      <c r="GT14" s="110">
        <f t="shared" si="132"/>
      </c>
      <c r="GU14" s="110">
        <f t="shared" si="133"/>
      </c>
      <c r="GV14" s="110">
        <f t="shared" si="134"/>
      </c>
      <c r="GW14" s="110">
        <f t="shared" si="135"/>
      </c>
      <c r="GX14" s="110">
        <f t="shared" si="136"/>
      </c>
      <c r="GY14" s="110">
        <f t="shared" si="137"/>
      </c>
      <c r="GZ14" s="110">
        <f t="shared" si="138"/>
      </c>
      <c r="HA14" s="110">
        <f t="shared" si="139"/>
      </c>
      <c r="HB14" s="110">
        <f t="shared" si="140"/>
      </c>
      <c r="HC14" s="110">
        <f t="shared" si="141"/>
      </c>
      <c r="HD14" s="110">
        <f t="shared" si="142"/>
      </c>
      <c r="HE14" s="110">
        <f t="shared" si="143"/>
      </c>
      <c r="HF14" s="110">
        <f t="shared" si="144"/>
      </c>
      <c r="HG14" s="110">
        <f t="shared" si="145"/>
      </c>
      <c r="HH14" s="110">
        <f t="shared" si="146"/>
      </c>
      <c r="HI14" s="110">
        <f t="shared" si="147"/>
      </c>
      <c r="HJ14" s="110">
        <f t="shared" si="148"/>
      </c>
      <c r="HK14" s="110">
        <f t="shared" si="149"/>
      </c>
      <c r="HL14" s="110">
        <f t="shared" si="150"/>
      </c>
      <c r="HM14" s="110">
        <f t="shared" si="151"/>
      </c>
      <c r="HN14" s="110">
        <f t="shared" si="152"/>
      </c>
      <c r="HO14" s="110">
        <f t="shared" si="153"/>
      </c>
      <c r="HP14" s="110">
        <f t="shared" si="154"/>
      </c>
      <c r="HQ14" s="110">
        <f t="shared" si="155"/>
      </c>
      <c r="HR14" s="110">
        <f t="shared" si="156"/>
      </c>
      <c r="HS14" s="104">
        <f t="shared" si="157"/>
      </c>
      <c r="HT14" s="104" t="str">
        <f t="shared" si="158"/>
        <v>3</v>
      </c>
      <c r="HU14" s="104">
        <f t="shared" si="159"/>
      </c>
      <c r="HV14" s="104">
        <f t="shared" si="160"/>
      </c>
      <c r="HW14" s="104" t="str">
        <f t="shared" si="161"/>
        <v>3</v>
      </c>
      <c r="IB14" s="112" t="s">
        <v>38</v>
      </c>
    </row>
    <row r="15" spans="1:236" ht="26.25" customHeight="1" hidden="1">
      <c r="A15" s="13">
        <f t="shared" si="162"/>
        <v>10959</v>
      </c>
      <c r="B15" s="14">
        <f t="shared" si="162"/>
        <v>10959</v>
      </c>
      <c r="C15" s="15">
        <v>4</v>
      </c>
      <c r="D15" s="16">
        <f t="shared" si="163"/>
      </c>
      <c r="E15" s="283"/>
      <c r="F15" s="284"/>
      <c r="G15" s="285"/>
      <c r="H15" s="116"/>
      <c r="I15" s="283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7"/>
      <c r="AE15" s="18">
        <f t="shared" si="164"/>
      </c>
      <c r="AF15" s="38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38">
        <f t="shared" si="170"/>
        <v>0</v>
      </c>
      <c r="AS15" s="39">
        <f t="shared" si="165"/>
        <v>0</v>
      </c>
      <c r="AT15" s="15">
        <f t="shared" si="171"/>
        <v>0</v>
      </c>
      <c r="AU15" s="40">
        <f t="shared" si="172"/>
        <v>0</v>
      </c>
      <c r="AV15" s="107">
        <v>1</v>
      </c>
      <c r="AW15" s="108">
        <f t="shared" si="0"/>
      </c>
      <c r="AX15" s="108">
        <f t="shared" si="1"/>
      </c>
      <c r="AY15" s="108">
        <f t="shared" si="2"/>
      </c>
      <c r="AZ15" s="108">
        <f t="shared" si="3"/>
      </c>
      <c r="BA15" s="108">
        <f t="shared" si="4"/>
      </c>
      <c r="BB15" s="108">
        <f t="shared" si="5"/>
      </c>
      <c r="BC15" s="108">
        <f t="shared" si="6"/>
      </c>
      <c r="BD15" s="108">
        <f t="shared" si="7"/>
      </c>
      <c r="BE15" s="109">
        <f t="shared" si="8"/>
      </c>
      <c r="BF15" s="109">
        <f t="shared" si="9"/>
      </c>
      <c r="BG15" s="109">
        <f t="shared" si="10"/>
      </c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>
        <f t="shared" si="11"/>
      </c>
      <c r="BZ15" s="110">
        <f t="shared" si="12"/>
      </c>
      <c r="CA15" s="110">
        <f t="shared" si="13"/>
      </c>
      <c r="CB15" s="110">
        <f t="shared" si="14"/>
      </c>
      <c r="CC15" s="110">
        <f t="shared" si="15"/>
      </c>
      <c r="CD15" s="110">
        <f t="shared" si="16"/>
      </c>
      <c r="CE15" s="110">
        <f t="shared" si="17"/>
      </c>
      <c r="CF15" s="110">
        <f t="shared" si="18"/>
      </c>
      <c r="CG15" s="110">
        <f t="shared" si="19"/>
      </c>
      <c r="CH15" s="110">
        <f t="shared" si="20"/>
      </c>
      <c r="CI15" s="110">
        <f t="shared" si="21"/>
      </c>
      <c r="CJ15" s="110">
        <f t="shared" si="22"/>
      </c>
      <c r="CK15" s="111">
        <f t="shared" si="23"/>
      </c>
      <c r="CL15" s="110">
        <f t="shared" si="24"/>
      </c>
      <c r="CM15" s="110">
        <f t="shared" si="25"/>
      </c>
      <c r="CN15" s="110">
        <f t="shared" si="26"/>
      </c>
      <c r="CO15" s="110">
        <f t="shared" si="27"/>
      </c>
      <c r="CP15" s="110">
        <f t="shared" si="28"/>
      </c>
      <c r="CQ15" s="110">
        <f t="shared" si="29"/>
      </c>
      <c r="CR15" s="110">
        <f t="shared" si="30"/>
      </c>
      <c r="CS15" s="110">
        <f t="shared" si="31"/>
      </c>
      <c r="CT15" s="110">
        <f t="shared" si="32"/>
      </c>
      <c r="CU15" s="110">
        <f t="shared" si="33"/>
      </c>
      <c r="CV15" s="110">
        <f t="shared" si="34"/>
      </c>
      <c r="CW15" s="110">
        <f t="shared" si="35"/>
      </c>
      <c r="CX15" s="110">
        <f t="shared" si="36"/>
      </c>
      <c r="CY15" s="110">
        <f t="shared" si="37"/>
      </c>
      <c r="CZ15" s="110">
        <f t="shared" si="38"/>
      </c>
      <c r="DA15" s="110">
        <f t="shared" si="39"/>
      </c>
      <c r="DB15" s="110">
        <f t="shared" si="40"/>
      </c>
      <c r="DC15" s="110">
        <f t="shared" si="41"/>
      </c>
      <c r="DD15" s="110">
        <f t="shared" si="42"/>
      </c>
      <c r="DE15" s="110">
        <f t="shared" si="43"/>
      </c>
      <c r="DF15" s="110">
        <f t="shared" si="44"/>
      </c>
      <c r="DG15" s="110">
        <f t="shared" si="45"/>
      </c>
      <c r="DH15" s="110">
        <f t="shared" si="46"/>
      </c>
      <c r="DI15" s="110">
        <f t="shared" si="47"/>
      </c>
      <c r="DJ15" s="110">
        <f t="shared" si="48"/>
      </c>
      <c r="DK15" s="110">
        <f t="shared" si="49"/>
      </c>
      <c r="DL15" s="110">
        <f t="shared" si="50"/>
      </c>
      <c r="DM15" s="110">
        <f t="shared" si="51"/>
      </c>
      <c r="DN15" s="110">
        <f t="shared" si="52"/>
      </c>
      <c r="DO15" s="110">
        <f t="shared" si="53"/>
      </c>
      <c r="DP15" s="110">
        <f t="shared" si="54"/>
      </c>
      <c r="DQ15" s="110">
        <f t="shared" si="55"/>
      </c>
      <c r="DR15" s="110">
        <f t="shared" si="56"/>
      </c>
      <c r="DS15" s="110">
        <f t="shared" si="57"/>
      </c>
      <c r="DT15" s="110">
        <f t="shared" si="58"/>
      </c>
      <c r="DU15" s="110">
        <f t="shared" si="59"/>
      </c>
      <c r="DV15" s="110">
        <f t="shared" si="60"/>
      </c>
      <c r="DW15" s="110">
        <f t="shared" si="61"/>
      </c>
      <c r="DX15" s="110">
        <f t="shared" si="62"/>
      </c>
      <c r="DY15" s="110">
        <f t="shared" si="63"/>
      </c>
      <c r="DZ15" s="110">
        <f t="shared" si="64"/>
      </c>
      <c r="EA15" s="110">
        <f t="shared" si="65"/>
      </c>
      <c r="EB15" s="104">
        <f t="shared" si="166"/>
      </c>
      <c r="EC15" s="104">
        <f t="shared" si="167"/>
      </c>
      <c r="ED15" s="104">
        <f t="shared" si="168"/>
      </c>
      <c r="EE15" s="104">
        <f t="shared" si="169"/>
      </c>
      <c r="EF15" s="110">
        <f t="shared" si="66"/>
      </c>
      <c r="EG15" s="110">
        <f t="shared" si="67"/>
      </c>
      <c r="EH15" s="110">
        <f t="shared" si="68"/>
      </c>
      <c r="EI15" s="110">
        <f t="shared" si="69"/>
      </c>
      <c r="EJ15" s="110">
        <f t="shared" si="70"/>
      </c>
      <c r="EK15" s="110">
        <f t="shared" si="71"/>
      </c>
      <c r="EL15" s="110">
        <f t="shared" si="72"/>
      </c>
      <c r="EM15" s="110">
        <f t="shared" si="73"/>
      </c>
      <c r="EN15" s="110">
        <f t="shared" si="74"/>
      </c>
      <c r="EO15" s="110">
        <f t="shared" si="75"/>
      </c>
      <c r="EP15" s="110">
        <f t="shared" si="76"/>
      </c>
      <c r="EQ15" s="110">
        <f t="shared" si="77"/>
      </c>
      <c r="ER15" s="110">
        <f t="shared" si="78"/>
      </c>
      <c r="ES15" s="110">
        <f t="shared" si="79"/>
      </c>
      <c r="ET15" s="110">
        <f t="shared" si="80"/>
      </c>
      <c r="EU15" s="110">
        <f t="shared" si="81"/>
      </c>
      <c r="EV15" s="110">
        <f t="shared" si="82"/>
      </c>
      <c r="EW15" s="110">
        <f t="shared" si="83"/>
      </c>
      <c r="EX15" s="110">
        <f t="shared" si="84"/>
      </c>
      <c r="EY15" s="110">
        <f t="shared" si="85"/>
      </c>
      <c r="EZ15" s="110">
        <f t="shared" si="86"/>
      </c>
      <c r="FA15" s="110">
        <f t="shared" si="87"/>
      </c>
      <c r="FB15" s="110">
        <f t="shared" si="88"/>
      </c>
      <c r="FC15" s="110">
        <f t="shared" si="89"/>
      </c>
      <c r="FD15" s="110">
        <f t="shared" si="90"/>
        <v>4</v>
      </c>
      <c r="FE15" s="110">
        <f t="shared" si="91"/>
      </c>
      <c r="FF15" s="110">
        <f t="shared" si="92"/>
      </c>
      <c r="FG15" s="110">
        <f t="shared" si="93"/>
      </c>
      <c r="FH15" s="110">
        <f t="shared" si="94"/>
      </c>
      <c r="FI15" s="110">
        <f t="shared" si="95"/>
      </c>
      <c r="FJ15" s="110">
        <f t="shared" si="96"/>
      </c>
      <c r="FK15" s="110">
        <f t="shared" si="97"/>
      </c>
      <c r="FL15" s="110">
        <f t="shared" si="98"/>
      </c>
      <c r="FM15" s="110">
        <f t="shared" si="99"/>
      </c>
      <c r="FN15" s="110">
        <f t="shared" si="100"/>
      </c>
      <c r="FO15" s="110">
        <f t="shared" si="101"/>
      </c>
      <c r="FP15" s="110">
        <f t="shared" si="102"/>
      </c>
      <c r="FQ15" s="110">
        <f t="shared" si="103"/>
      </c>
      <c r="FR15" s="110">
        <f t="shared" si="104"/>
      </c>
      <c r="FS15" s="110">
        <f t="shared" si="105"/>
      </c>
      <c r="FT15" s="110">
        <f t="shared" si="106"/>
      </c>
      <c r="FU15" s="110">
        <f t="shared" si="107"/>
      </c>
      <c r="FV15" s="110">
        <f t="shared" si="108"/>
      </c>
      <c r="FW15" s="110">
        <f t="shared" si="109"/>
      </c>
      <c r="FX15" s="110">
        <f t="shared" si="110"/>
      </c>
      <c r="FY15" s="110">
        <f t="shared" si="111"/>
      </c>
      <c r="FZ15" s="110">
        <f t="shared" si="112"/>
      </c>
      <c r="GA15" s="110">
        <f t="shared" si="113"/>
      </c>
      <c r="GB15" s="110">
        <f t="shared" si="114"/>
      </c>
      <c r="GC15" s="110">
        <f t="shared" si="115"/>
      </c>
      <c r="GD15" s="110">
        <f t="shared" si="116"/>
      </c>
      <c r="GE15" s="110">
        <f t="shared" si="117"/>
      </c>
      <c r="GF15" s="110">
        <f t="shared" si="118"/>
      </c>
      <c r="GG15" s="110">
        <f t="shared" si="119"/>
      </c>
      <c r="GH15" s="110">
        <f t="shared" si="120"/>
      </c>
      <c r="GI15" s="110">
        <f t="shared" si="121"/>
      </c>
      <c r="GJ15" s="110">
        <f t="shared" si="122"/>
      </c>
      <c r="GK15" s="110">
        <f t="shared" si="123"/>
      </c>
      <c r="GL15" s="110">
        <f t="shared" si="124"/>
      </c>
      <c r="GM15" s="110">
        <f t="shared" si="125"/>
      </c>
      <c r="GN15" s="110">
        <f t="shared" si="126"/>
      </c>
      <c r="GO15" s="110">
        <f t="shared" si="127"/>
      </c>
      <c r="GP15" s="110">
        <f t="shared" si="128"/>
      </c>
      <c r="GQ15" s="110">
        <f t="shared" si="129"/>
      </c>
      <c r="GR15" s="110">
        <f t="shared" si="130"/>
      </c>
      <c r="GS15" s="110">
        <f t="shared" si="131"/>
      </c>
      <c r="GT15" s="110">
        <f t="shared" si="132"/>
      </c>
      <c r="GU15" s="110">
        <f t="shared" si="133"/>
      </c>
      <c r="GV15" s="110">
        <f t="shared" si="134"/>
      </c>
      <c r="GW15" s="110">
        <f t="shared" si="135"/>
      </c>
      <c r="GX15" s="110">
        <f t="shared" si="136"/>
      </c>
      <c r="GY15" s="110">
        <f t="shared" si="137"/>
      </c>
      <c r="GZ15" s="110">
        <f t="shared" si="138"/>
      </c>
      <c r="HA15" s="110">
        <f t="shared" si="139"/>
      </c>
      <c r="HB15" s="110">
        <f t="shared" si="140"/>
      </c>
      <c r="HC15" s="110">
        <f t="shared" si="141"/>
      </c>
      <c r="HD15" s="110">
        <f t="shared" si="142"/>
      </c>
      <c r="HE15" s="110">
        <f t="shared" si="143"/>
      </c>
      <c r="HF15" s="110">
        <f t="shared" si="144"/>
      </c>
      <c r="HG15" s="110">
        <f t="shared" si="145"/>
      </c>
      <c r="HH15" s="110">
        <f t="shared" si="146"/>
      </c>
      <c r="HI15" s="110">
        <f t="shared" si="147"/>
      </c>
      <c r="HJ15" s="110">
        <f t="shared" si="148"/>
      </c>
      <c r="HK15" s="110">
        <f t="shared" si="149"/>
      </c>
      <c r="HL15" s="110">
        <f t="shared" si="150"/>
      </c>
      <c r="HM15" s="110">
        <f t="shared" si="151"/>
      </c>
      <c r="HN15" s="110">
        <f t="shared" si="152"/>
      </c>
      <c r="HO15" s="110">
        <f t="shared" si="153"/>
      </c>
      <c r="HP15" s="110">
        <f t="shared" si="154"/>
      </c>
      <c r="HQ15" s="110">
        <f t="shared" si="155"/>
      </c>
      <c r="HR15" s="110">
        <f t="shared" si="156"/>
      </c>
      <c r="HS15" s="104">
        <f t="shared" si="157"/>
      </c>
      <c r="HT15" s="104" t="str">
        <f t="shared" si="158"/>
        <v>4</v>
      </c>
      <c r="HU15" s="104">
        <f t="shared" si="159"/>
      </c>
      <c r="HV15" s="104">
        <f t="shared" si="160"/>
      </c>
      <c r="HW15" s="104" t="str">
        <f t="shared" si="161"/>
        <v>4</v>
      </c>
      <c r="IB15" s="112" t="s">
        <v>39</v>
      </c>
    </row>
    <row r="16" spans="1:236" ht="26.25" customHeight="1" hidden="1">
      <c r="A16" s="7">
        <f t="shared" si="162"/>
        <v>11324</v>
      </c>
      <c r="B16" s="8">
        <f t="shared" si="162"/>
        <v>11324</v>
      </c>
      <c r="C16" s="9">
        <v>5</v>
      </c>
      <c r="D16" s="10">
        <f t="shared" si="163"/>
      </c>
      <c r="E16" s="273"/>
      <c r="F16" s="274"/>
      <c r="G16" s="275"/>
      <c r="H16" s="115"/>
      <c r="I16" s="273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2"/>
      <c r="AE16" s="12">
        <f t="shared" si="164"/>
      </c>
      <c r="AF16" s="41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41">
        <f t="shared" si="170"/>
        <v>0</v>
      </c>
      <c r="AS16" s="42">
        <f t="shared" si="165"/>
        <v>0</v>
      </c>
      <c r="AT16" s="9">
        <f t="shared" si="171"/>
        <v>0</v>
      </c>
      <c r="AU16" s="43">
        <f t="shared" si="172"/>
        <v>0</v>
      </c>
      <c r="AV16" s="107"/>
      <c r="AW16" s="108">
        <f t="shared" si="0"/>
      </c>
      <c r="AX16" s="108">
        <f t="shared" si="1"/>
      </c>
      <c r="AY16" s="108">
        <f t="shared" si="2"/>
      </c>
      <c r="AZ16" s="108">
        <f t="shared" si="3"/>
      </c>
      <c r="BA16" s="108">
        <f t="shared" si="4"/>
      </c>
      <c r="BB16" s="108">
        <f t="shared" si="5"/>
      </c>
      <c r="BC16" s="108">
        <f t="shared" si="6"/>
      </c>
      <c r="BD16" s="108">
        <f t="shared" si="7"/>
      </c>
      <c r="BE16" s="109">
        <f t="shared" si="8"/>
      </c>
      <c r="BF16" s="109">
        <f t="shared" si="9"/>
      </c>
      <c r="BG16" s="109">
        <f t="shared" si="10"/>
      </c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>
        <f t="shared" si="11"/>
      </c>
      <c r="BZ16" s="110">
        <f t="shared" si="12"/>
      </c>
      <c r="CA16" s="110">
        <f t="shared" si="13"/>
      </c>
      <c r="CB16" s="110">
        <f t="shared" si="14"/>
      </c>
      <c r="CC16" s="110">
        <f t="shared" si="15"/>
      </c>
      <c r="CD16" s="110">
        <f t="shared" si="16"/>
      </c>
      <c r="CE16" s="110">
        <f t="shared" si="17"/>
      </c>
      <c r="CF16" s="110">
        <f t="shared" si="18"/>
      </c>
      <c r="CG16" s="110">
        <f t="shared" si="19"/>
      </c>
      <c r="CH16" s="110">
        <f t="shared" si="20"/>
      </c>
      <c r="CI16" s="110">
        <f t="shared" si="21"/>
      </c>
      <c r="CJ16" s="110">
        <f t="shared" si="22"/>
      </c>
      <c r="CK16" s="111">
        <f t="shared" si="23"/>
      </c>
      <c r="CL16" s="110">
        <f t="shared" si="24"/>
      </c>
      <c r="CM16" s="110">
        <f t="shared" si="25"/>
      </c>
      <c r="CN16" s="110">
        <f t="shared" si="26"/>
      </c>
      <c r="CO16" s="110">
        <f t="shared" si="27"/>
      </c>
      <c r="CP16" s="110">
        <f t="shared" si="28"/>
      </c>
      <c r="CQ16" s="110">
        <f t="shared" si="29"/>
      </c>
      <c r="CR16" s="110">
        <f t="shared" si="30"/>
      </c>
      <c r="CS16" s="110">
        <f t="shared" si="31"/>
      </c>
      <c r="CT16" s="110">
        <f t="shared" si="32"/>
      </c>
      <c r="CU16" s="110">
        <f t="shared" si="33"/>
      </c>
      <c r="CV16" s="110">
        <f t="shared" si="34"/>
      </c>
      <c r="CW16" s="110">
        <f t="shared" si="35"/>
      </c>
      <c r="CX16" s="110">
        <f t="shared" si="36"/>
      </c>
      <c r="CY16" s="110">
        <f t="shared" si="37"/>
      </c>
      <c r="CZ16" s="110">
        <f t="shared" si="38"/>
      </c>
      <c r="DA16" s="110">
        <f t="shared" si="39"/>
      </c>
      <c r="DB16" s="110">
        <f t="shared" si="40"/>
      </c>
      <c r="DC16" s="110">
        <f t="shared" si="41"/>
      </c>
      <c r="DD16" s="110">
        <f t="shared" si="42"/>
      </c>
      <c r="DE16" s="110">
        <f t="shared" si="43"/>
      </c>
      <c r="DF16" s="110">
        <f t="shared" si="44"/>
      </c>
      <c r="DG16" s="110">
        <f t="shared" si="45"/>
      </c>
      <c r="DH16" s="110">
        <f t="shared" si="46"/>
      </c>
      <c r="DI16" s="110">
        <f t="shared" si="47"/>
      </c>
      <c r="DJ16" s="110">
        <f t="shared" si="48"/>
      </c>
      <c r="DK16" s="110">
        <f t="shared" si="49"/>
      </c>
      <c r="DL16" s="110">
        <f t="shared" si="50"/>
      </c>
      <c r="DM16" s="110">
        <f t="shared" si="51"/>
      </c>
      <c r="DN16" s="110">
        <f t="shared" si="52"/>
      </c>
      <c r="DO16" s="110">
        <f t="shared" si="53"/>
      </c>
      <c r="DP16" s="110">
        <f t="shared" si="54"/>
      </c>
      <c r="DQ16" s="110">
        <f t="shared" si="55"/>
      </c>
      <c r="DR16" s="110">
        <f t="shared" si="56"/>
      </c>
      <c r="DS16" s="110">
        <f t="shared" si="57"/>
      </c>
      <c r="DT16" s="110">
        <f t="shared" si="58"/>
      </c>
      <c r="DU16" s="110">
        <f t="shared" si="59"/>
      </c>
      <c r="DV16" s="110">
        <f t="shared" si="60"/>
      </c>
      <c r="DW16" s="110">
        <f t="shared" si="61"/>
      </c>
      <c r="DX16" s="110">
        <f t="shared" si="62"/>
      </c>
      <c r="DY16" s="110">
        <f t="shared" si="63"/>
      </c>
      <c r="DZ16" s="110">
        <f t="shared" si="64"/>
      </c>
      <c r="EA16" s="110">
        <f t="shared" si="65"/>
      </c>
      <c r="EB16" s="104">
        <f t="shared" si="166"/>
      </c>
      <c r="EC16" s="104">
        <f t="shared" si="167"/>
      </c>
      <c r="ED16" s="104">
        <f t="shared" si="168"/>
      </c>
      <c r="EE16" s="104">
        <f t="shared" si="169"/>
      </c>
      <c r="EF16" s="110">
        <f t="shared" si="66"/>
      </c>
      <c r="EG16" s="110">
        <f t="shared" si="67"/>
      </c>
      <c r="EH16" s="110">
        <f t="shared" si="68"/>
      </c>
      <c r="EI16" s="110">
        <f t="shared" si="69"/>
      </c>
      <c r="EJ16" s="110">
        <f t="shared" si="70"/>
      </c>
      <c r="EK16" s="110">
        <f t="shared" si="71"/>
      </c>
      <c r="EL16" s="110">
        <f t="shared" si="72"/>
      </c>
      <c r="EM16" s="110">
        <f t="shared" si="73"/>
      </c>
      <c r="EN16" s="110">
        <f t="shared" si="74"/>
      </c>
      <c r="EO16" s="110">
        <f t="shared" si="75"/>
      </c>
      <c r="EP16" s="110">
        <f t="shared" si="76"/>
      </c>
      <c r="EQ16" s="110">
        <f t="shared" si="77"/>
      </c>
      <c r="ER16" s="110">
        <f t="shared" si="78"/>
      </c>
      <c r="ES16" s="110">
        <f t="shared" si="79"/>
      </c>
      <c r="ET16" s="110">
        <f t="shared" si="80"/>
      </c>
      <c r="EU16" s="110">
        <f t="shared" si="81"/>
      </c>
      <c r="EV16" s="110">
        <f t="shared" si="82"/>
      </c>
      <c r="EW16" s="110">
        <f t="shared" si="83"/>
      </c>
      <c r="EX16" s="110">
        <f t="shared" si="84"/>
      </c>
      <c r="EY16" s="110">
        <f t="shared" si="85"/>
      </c>
      <c r="EZ16" s="110">
        <f t="shared" si="86"/>
      </c>
      <c r="FA16" s="110">
        <f t="shared" si="87"/>
      </c>
      <c r="FB16" s="110">
        <f t="shared" si="88"/>
      </c>
      <c r="FC16" s="110">
        <f t="shared" si="89"/>
      </c>
      <c r="FD16" s="110">
        <f t="shared" si="90"/>
      </c>
      <c r="FE16" s="110">
        <f t="shared" si="91"/>
        <v>5</v>
      </c>
      <c r="FF16" s="110">
        <f t="shared" si="92"/>
      </c>
      <c r="FG16" s="110">
        <f t="shared" si="93"/>
      </c>
      <c r="FH16" s="110">
        <f t="shared" si="94"/>
      </c>
      <c r="FI16" s="110">
        <f t="shared" si="95"/>
      </c>
      <c r="FJ16" s="110">
        <f t="shared" si="96"/>
      </c>
      <c r="FK16" s="110">
        <f t="shared" si="97"/>
      </c>
      <c r="FL16" s="110">
        <f t="shared" si="98"/>
      </c>
      <c r="FM16" s="110">
        <f t="shared" si="99"/>
      </c>
      <c r="FN16" s="110">
        <f t="shared" si="100"/>
      </c>
      <c r="FO16" s="110">
        <f t="shared" si="101"/>
      </c>
      <c r="FP16" s="110">
        <f t="shared" si="102"/>
      </c>
      <c r="FQ16" s="110">
        <f t="shared" si="103"/>
      </c>
      <c r="FR16" s="110">
        <f t="shared" si="104"/>
      </c>
      <c r="FS16" s="110">
        <f t="shared" si="105"/>
      </c>
      <c r="FT16" s="110">
        <f t="shared" si="106"/>
      </c>
      <c r="FU16" s="110">
        <f t="shared" si="107"/>
      </c>
      <c r="FV16" s="110">
        <f t="shared" si="108"/>
      </c>
      <c r="FW16" s="110">
        <f t="shared" si="109"/>
      </c>
      <c r="FX16" s="110">
        <f t="shared" si="110"/>
      </c>
      <c r="FY16" s="110">
        <f t="shared" si="111"/>
      </c>
      <c r="FZ16" s="110">
        <f t="shared" si="112"/>
      </c>
      <c r="GA16" s="110">
        <f t="shared" si="113"/>
      </c>
      <c r="GB16" s="110">
        <f t="shared" si="114"/>
      </c>
      <c r="GC16" s="110">
        <f t="shared" si="115"/>
      </c>
      <c r="GD16" s="110">
        <f t="shared" si="116"/>
      </c>
      <c r="GE16" s="110">
        <f t="shared" si="117"/>
      </c>
      <c r="GF16" s="110">
        <f t="shared" si="118"/>
      </c>
      <c r="GG16" s="110">
        <f t="shared" si="119"/>
      </c>
      <c r="GH16" s="110">
        <f t="shared" si="120"/>
      </c>
      <c r="GI16" s="110">
        <f t="shared" si="121"/>
      </c>
      <c r="GJ16" s="110">
        <f t="shared" si="122"/>
      </c>
      <c r="GK16" s="110">
        <f t="shared" si="123"/>
      </c>
      <c r="GL16" s="110">
        <f t="shared" si="124"/>
      </c>
      <c r="GM16" s="110">
        <f t="shared" si="125"/>
      </c>
      <c r="GN16" s="110">
        <f t="shared" si="126"/>
      </c>
      <c r="GO16" s="110">
        <f t="shared" si="127"/>
      </c>
      <c r="GP16" s="110">
        <f t="shared" si="128"/>
      </c>
      <c r="GQ16" s="110">
        <f t="shared" si="129"/>
      </c>
      <c r="GR16" s="110">
        <f t="shared" si="130"/>
      </c>
      <c r="GS16" s="110">
        <f t="shared" si="131"/>
      </c>
      <c r="GT16" s="110">
        <f t="shared" si="132"/>
      </c>
      <c r="GU16" s="110">
        <f t="shared" si="133"/>
      </c>
      <c r="GV16" s="110">
        <f t="shared" si="134"/>
      </c>
      <c r="GW16" s="110">
        <f t="shared" si="135"/>
      </c>
      <c r="GX16" s="110">
        <f t="shared" si="136"/>
      </c>
      <c r="GY16" s="110">
        <f t="shared" si="137"/>
      </c>
      <c r="GZ16" s="110">
        <f t="shared" si="138"/>
      </c>
      <c r="HA16" s="110">
        <f t="shared" si="139"/>
      </c>
      <c r="HB16" s="110">
        <f t="shared" si="140"/>
      </c>
      <c r="HC16" s="110">
        <f t="shared" si="141"/>
      </c>
      <c r="HD16" s="110">
        <f t="shared" si="142"/>
      </c>
      <c r="HE16" s="110">
        <f t="shared" si="143"/>
      </c>
      <c r="HF16" s="110">
        <f t="shared" si="144"/>
      </c>
      <c r="HG16" s="110">
        <f t="shared" si="145"/>
      </c>
      <c r="HH16" s="110">
        <f t="shared" si="146"/>
      </c>
      <c r="HI16" s="110">
        <f t="shared" si="147"/>
      </c>
      <c r="HJ16" s="110">
        <f t="shared" si="148"/>
      </c>
      <c r="HK16" s="110">
        <f t="shared" si="149"/>
      </c>
      <c r="HL16" s="110">
        <f t="shared" si="150"/>
      </c>
      <c r="HM16" s="110">
        <f t="shared" si="151"/>
      </c>
      <c r="HN16" s="110">
        <f t="shared" si="152"/>
      </c>
      <c r="HO16" s="110">
        <f t="shared" si="153"/>
      </c>
      <c r="HP16" s="110">
        <f t="shared" si="154"/>
      </c>
      <c r="HQ16" s="110">
        <f t="shared" si="155"/>
      </c>
      <c r="HR16" s="110">
        <f t="shared" si="156"/>
      </c>
      <c r="HS16" s="104">
        <f t="shared" si="157"/>
      </c>
      <c r="HT16" s="104" t="str">
        <f t="shared" si="158"/>
        <v>5</v>
      </c>
      <c r="HU16" s="104">
        <f t="shared" si="159"/>
      </c>
      <c r="HV16" s="104">
        <f t="shared" si="160"/>
      </c>
      <c r="HW16" s="104" t="str">
        <f t="shared" si="161"/>
        <v>5</v>
      </c>
      <c r="IB16" s="112" t="s">
        <v>40</v>
      </c>
    </row>
    <row r="17" spans="1:236" ht="26.25" customHeight="1" hidden="1">
      <c r="A17" s="13">
        <f t="shared" si="162"/>
        <v>11689</v>
      </c>
      <c r="B17" s="14">
        <f t="shared" si="162"/>
        <v>11689</v>
      </c>
      <c r="C17" s="15">
        <v>6</v>
      </c>
      <c r="D17" s="16">
        <f t="shared" si="163"/>
      </c>
      <c r="E17" s="283"/>
      <c r="F17" s="284"/>
      <c r="G17" s="285"/>
      <c r="H17" s="116"/>
      <c r="I17" s="283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7"/>
      <c r="AE17" s="18">
        <f t="shared" si="164"/>
      </c>
      <c r="AF17" s="38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38">
        <f t="shared" si="170"/>
        <v>0</v>
      </c>
      <c r="AS17" s="39">
        <f t="shared" si="165"/>
        <v>0</v>
      </c>
      <c r="AT17" s="15">
        <f t="shared" si="171"/>
        <v>0</v>
      </c>
      <c r="AU17" s="40">
        <f t="shared" si="172"/>
        <v>0</v>
      </c>
      <c r="AV17" s="107">
        <v>1</v>
      </c>
      <c r="AW17" s="108">
        <f t="shared" si="0"/>
      </c>
      <c r="AX17" s="108">
        <f t="shared" si="1"/>
      </c>
      <c r="AY17" s="108">
        <f t="shared" si="2"/>
      </c>
      <c r="AZ17" s="108">
        <f t="shared" si="3"/>
      </c>
      <c r="BA17" s="108">
        <f t="shared" si="4"/>
      </c>
      <c r="BB17" s="108">
        <f t="shared" si="5"/>
      </c>
      <c r="BC17" s="108">
        <f t="shared" si="6"/>
      </c>
      <c r="BD17" s="108">
        <f t="shared" si="7"/>
      </c>
      <c r="BE17" s="109">
        <f t="shared" si="8"/>
      </c>
      <c r="BF17" s="109">
        <f t="shared" si="9"/>
      </c>
      <c r="BG17" s="109">
        <f t="shared" si="10"/>
      </c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>
        <f t="shared" si="11"/>
      </c>
      <c r="BZ17" s="110">
        <f t="shared" si="12"/>
      </c>
      <c r="CA17" s="110">
        <f t="shared" si="13"/>
      </c>
      <c r="CB17" s="110">
        <f t="shared" si="14"/>
      </c>
      <c r="CC17" s="110">
        <f t="shared" si="15"/>
      </c>
      <c r="CD17" s="110">
        <f t="shared" si="16"/>
      </c>
      <c r="CE17" s="110">
        <f t="shared" si="17"/>
      </c>
      <c r="CF17" s="110">
        <f t="shared" si="18"/>
      </c>
      <c r="CG17" s="110">
        <f t="shared" si="19"/>
      </c>
      <c r="CH17" s="110">
        <f t="shared" si="20"/>
      </c>
      <c r="CI17" s="110">
        <f t="shared" si="21"/>
      </c>
      <c r="CJ17" s="110">
        <f t="shared" si="22"/>
      </c>
      <c r="CK17" s="111">
        <f t="shared" si="23"/>
      </c>
      <c r="CL17" s="110">
        <f t="shared" si="24"/>
      </c>
      <c r="CM17" s="110">
        <f t="shared" si="25"/>
      </c>
      <c r="CN17" s="110">
        <f t="shared" si="26"/>
      </c>
      <c r="CO17" s="110">
        <f t="shared" si="27"/>
      </c>
      <c r="CP17" s="110">
        <f t="shared" si="28"/>
      </c>
      <c r="CQ17" s="110">
        <f t="shared" si="29"/>
      </c>
      <c r="CR17" s="110">
        <f t="shared" si="30"/>
      </c>
      <c r="CS17" s="110">
        <f t="shared" si="31"/>
      </c>
      <c r="CT17" s="110">
        <f t="shared" si="32"/>
      </c>
      <c r="CU17" s="110">
        <f t="shared" si="33"/>
      </c>
      <c r="CV17" s="110">
        <f t="shared" si="34"/>
      </c>
      <c r="CW17" s="110">
        <f t="shared" si="35"/>
      </c>
      <c r="CX17" s="110">
        <f t="shared" si="36"/>
      </c>
      <c r="CY17" s="110">
        <f t="shared" si="37"/>
      </c>
      <c r="CZ17" s="110">
        <f t="shared" si="38"/>
      </c>
      <c r="DA17" s="110">
        <f t="shared" si="39"/>
      </c>
      <c r="DB17" s="110">
        <f t="shared" si="40"/>
      </c>
      <c r="DC17" s="110">
        <f t="shared" si="41"/>
      </c>
      <c r="DD17" s="110">
        <f t="shared" si="42"/>
      </c>
      <c r="DE17" s="110">
        <f t="shared" si="43"/>
      </c>
      <c r="DF17" s="110">
        <f t="shared" si="44"/>
      </c>
      <c r="DG17" s="110">
        <f t="shared" si="45"/>
      </c>
      <c r="DH17" s="110">
        <f t="shared" si="46"/>
      </c>
      <c r="DI17" s="110">
        <f t="shared" si="47"/>
      </c>
      <c r="DJ17" s="110">
        <f t="shared" si="48"/>
      </c>
      <c r="DK17" s="110">
        <f t="shared" si="49"/>
      </c>
      <c r="DL17" s="110">
        <f t="shared" si="50"/>
      </c>
      <c r="DM17" s="110">
        <f t="shared" si="51"/>
      </c>
      <c r="DN17" s="110">
        <f t="shared" si="52"/>
      </c>
      <c r="DO17" s="110">
        <f t="shared" si="53"/>
      </c>
      <c r="DP17" s="110">
        <f t="shared" si="54"/>
      </c>
      <c r="DQ17" s="110">
        <f t="shared" si="55"/>
      </c>
      <c r="DR17" s="110">
        <f t="shared" si="56"/>
      </c>
      <c r="DS17" s="110">
        <f t="shared" si="57"/>
      </c>
      <c r="DT17" s="110">
        <f t="shared" si="58"/>
      </c>
      <c r="DU17" s="110">
        <f t="shared" si="59"/>
      </c>
      <c r="DV17" s="110">
        <f t="shared" si="60"/>
      </c>
      <c r="DW17" s="110">
        <f t="shared" si="61"/>
      </c>
      <c r="DX17" s="110">
        <f t="shared" si="62"/>
      </c>
      <c r="DY17" s="110">
        <f t="shared" si="63"/>
      </c>
      <c r="DZ17" s="110">
        <f t="shared" si="64"/>
      </c>
      <c r="EA17" s="110">
        <f t="shared" si="65"/>
      </c>
      <c r="EB17" s="104">
        <f t="shared" si="166"/>
      </c>
      <c r="EC17" s="104">
        <f t="shared" si="167"/>
      </c>
      <c r="ED17" s="104">
        <f t="shared" si="168"/>
      </c>
      <c r="EE17" s="104">
        <f t="shared" si="169"/>
      </c>
      <c r="EF17" s="110">
        <f t="shared" si="66"/>
      </c>
      <c r="EG17" s="110">
        <f t="shared" si="67"/>
      </c>
      <c r="EH17" s="110">
        <f t="shared" si="68"/>
      </c>
      <c r="EI17" s="110">
        <f t="shared" si="69"/>
      </c>
      <c r="EJ17" s="110">
        <f t="shared" si="70"/>
      </c>
      <c r="EK17" s="110">
        <f t="shared" si="71"/>
      </c>
      <c r="EL17" s="110">
        <f t="shared" si="72"/>
      </c>
      <c r="EM17" s="110">
        <f t="shared" si="73"/>
      </c>
      <c r="EN17" s="110">
        <f t="shared" si="74"/>
      </c>
      <c r="EO17" s="110">
        <f t="shared" si="75"/>
      </c>
      <c r="EP17" s="110">
        <f t="shared" si="76"/>
      </c>
      <c r="EQ17" s="110">
        <f t="shared" si="77"/>
      </c>
      <c r="ER17" s="110">
        <f t="shared" si="78"/>
      </c>
      <c r="ES17" s="110">
        <f t="shared" si="79"/>
      </c>
      <c r="ET17" s="110">
        <f t="shared" si="80"/>
      </c>
      <c r="EU17" s="110">
        <f t="shared" si="81"/>
      </c>
      <c r="EV17" s="110">
        <f t="shared" si="82"/>
      </c>
      <c r="EW17" s="110">
        <f t="shared" si="83"/>
      </c>
      <c r="EX17" s="110">
        <f t="shared" si="84"/>
      </c>
      <c r="EY17" s="110">
        <f t="shared" si="85"/>
      </c>
      <c r="EZ17" s="110">
        <f t="shared" si="86"/>
      </c>
      <c r="FA17" s="110">
        <f t="shared" si="87"/>
      </c>
      <c r="FB17" s="110">
        <f t="shared" si="88"/>
      </c>
      <c r="FC17" s="110">
        <f t="shared" si="89"/>
      </c>
      <c r="FD17" s="110">
        <f t="shared" si="90"/>
      </c>
      <c r="FE17" s="110">
        <f t="shared" si="91"/>
      </c>
      <c r="FF17" s="110">
        <f t="shared" si="92"/>
        <v>6</v>
      </c>
      <c r="FG17" s="110">
        <f t="shared" si="93"/>
      </c>
      <c r="FH17" s="110">
        <f t="shared" si="94"/>
      </c>
      <c r="FI17" s="110">
        <f t="shared" si="95"/>
      </c>
      <c r="FJ17" s="110">
        <f t="shared" si="96"/>
      </c>
      <c r="FK17" s="110">
        <f t="shared" si="97"/>
      </c>
      <c r="FL17" s="110">
        <f t="shared" si="98"/>
      </c>
      <c r="FM17" s="110">
        <f t="shared" si="99"/>
      </c>
      <c r="FN17" s="110">
        <f t="shared" si="100"/>
      </c>
      <c r="FO17" s="110">
        <f t="shared" si="101"/>
      </c>
      <c r="FP17" s="110">
        <f t="shared" si="102"/>
      </c>
      <c r="FQ17" s="110">
        <f t="shared" si="103"/>
      </c>
      <c r="FR17" s="110">
        <f t="shared" si="104"/>
      </c>
      <c r="FS17" s="110">
        <f t="shared" si="105"/>
      </c>
      <c r="FT17" s="110">
        <f t="shared" si="106"/>
      </c>
      <c r="FU17" s="110">
        <f t="shared" si="107"/>
      </c>
      <c r="FV17" s="110">
        <f t="shared" si="108"/>
      </c>
      <c r="FW17" s="110">
        <f t="shared" si="109"/>
      </c>
      <c r="FX17" s="110">
        <f t="shared" si="110"/>
      </c>
      <c r="FY17" s="110">
        <f t="shared" si="111"/>
      </c>
      <c r="FZ17" s="110">
        <f t="shared" si="112"/>
      </c>
      <c r="GA17" s="110">
        <f t="shared" si="113"/>
      </c>
      <c r="GB17" s="110">
        <f t="shared" si="114"/>
      </c>
      <c r="GC17" s="110">
        <f t="shared" si="115"/>
      </c>
      <c r="GD17" s="110">
        <f t="shared" si="116"/>
      </c>
      <c r="GE17" s="110">
        <f t="shared" si="117"/>
      </c>
      <c r="GF17" s="110">
        <f t="shared" si="118"/>
      </c>
      <c r="GG17" s="110">
        <f t="shared" si="119"/>
      </c>
      <c r="GH17" s="110">
        <f t="shared" si="120"/>
      </c>
      <c r="GI17" s="110">
        <f t="shared" si="121"/>
      </c>
      <c r="GJ17" s="110">
        <f t="shared" si="122"/>
      </c>
      <c r="GK17" s="110">
        <f t="shared" si="123"/>
      </c>
      <c r="GL17" s="110">
        <f t="shared" si="124"/>
      </c>
      <c r="GM17" s="110">
        <f t="shared" si="125"/>
      </c>
      <c r="GN17" s="110">
        <f t="shared" si="126"/>
      </c>
      <c r="GO17" s="110">
        <f t="shared" si="127"/>
      </c>
      <c r="GP17" s="110">
        <f t="shared" si="128"/>
      </c>
      <c r="GQ17" s="110">
        <f t="shared" si="129"/>
      </c>
      <c r="GR17" s="110">
        <f t="shared" si="130"/>
      </c>
      <c r="GS17" s="110">
        <f t="shared" si="131"/>
      </c>
      <c r="GT17" s="110">
        <f t="shared" si="132"/>
      </c>
      <c r="GU17" s="110">
        <f t="shared" si="133"/>
      </c>
      <c r="GV17" s="110">
        <f t="shared" si="134"/>
      </c>
      <c r="GW17" s="110">
        <f t="shared" si="135"/>
      </c>
      <c r="GX17" s="110">
        <f t="shared" si="136"/>
      </c>
      <c r="GY17" s="110">
        <f t="shared" si="137"/>
      </c>
      <c r="GZ17" s="110">
        <f t="shared" si="138"/>
      </c>
      <c r="HA17" s="110">
        <f t="shared" si="139"/>
      </c>
      <c r="HB17" s="110">
        <f t="shared" si="140"/>
      </c>
      <c r="HC17" s="110">
        <f t="shared" si="141"/>
      </c>
      <c r="HD17" s="110">
        <f t="shared" si="142"/>
      </c>
      <c r="HE17" s="110">
        <f t="shared" si="143"/>
      </c>
      <c r="HF17" s="110">
        <f t="shared" si="144"/>
      </c>
      <c r="HG17" s="110">
        <f t="shared" si="145"/>
      </c>
      <c r="HH17" s="110">
        <f t="shared" si="146"/>
      </c>
      <c r="HI17" s="110">
        <f t="shared" si="147"/>
      </c>
      <c r="HJ17" s="110">
        <f t="shared" si="148"/>
      </c>
      <c r="HK17" s="110">
        <f t="shared" si="149"/>
      </c>
      <c r="HL17" s="110">
        <f t="shared" si="150"/>
      </c>
      <c r="HM17" s="110">
        <f t="shared" si="151"/>
      </c>
      <c r="HN17" s="110">
        <f t="shared" si="152"/>
      </c>
      <c r="HO17" s="110">
        <f t="shared" si="153"/>
      </c>
      <c r="HP17" s="110">
        <f t="shared" si="154"/>
      </c>
      <c r="HQ17" s="110">
        <f t="shared" si="155"/>
      </c>
      <c r="HR17" s="110">
        <f t="shared" si="156"/>
      </c>
      <c r="HS17" s="104">
        <f t="shared" si="157"/>
      </c>
      <c r="HT17" s="104" t="str">
        <f t="shared" si="158"/>
        <v>6</v>
      </c>
      <c r="HU17" s="104">
        <f t="shared" si="159"/>
      </c>
      <c r="HV17" s="104">
        <f t="shared" si="160"/>
      </c>
      <c r="HW17" s="104" t="str">
        <f t="shared" si="161"/>
        <v>6</v>
      </c>
      <c r="IB17" s="112" t="s">
        <v>41</v>
      </c>
    </row>
    <row r="18" spans="1:236" ht="26.25" customHeight="1" hidden="1">
      <c r="A18" s="7">
        <f t="shared" si="162"/>
        <v>12055</v>
      </c>
      <c r="B18" s="8">
        <f t="shared" si="162"/>
        <v>12055</v>
      </c>
      <c r="C18" s="9">
        <v>7</v>
      </c>
      <c r="D18" s="10">
        <f t="shared" si="163"/>
      </c>
      <c r="E18" s="273"/>
      <c r="F18" s="274"/>
      <c r="G18" s="275"/>
      <c r="H18" s="115"/>
      <c r="I18" s="273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2"/>
      <c r="AE18" s="12">
        <f t="shared" si="164"/>
      </c>
      <c r="AF18" s="41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41">
        <f t="shared" si="170"/>
        <v>0</v>
      </c>
      <c r="AS18" s="42">
        <f t="shared" si="165"/>
        <v>0</v>
      </c>
      <c r="AT18" s="9">
        <f t="shared" si="171"/>
        <v>0</v>
      </c>
      <c r="AU18" s="43">
        <f t="shared" si="172"/>
        <v>0</v>
      </c>
      <c r="AV18" s="107"/>
      <c r="AW18" s="108">
        <f t="shared" si="0"/>
      </c>
      <c r="AX18" s="108">
        <f t="shared" si="1"/>
      </c>
      <c r="AY18" s="108">
        <f t="shared" si="2"/>
      </c>
      <c r="AZ18" s="108">
        <f t="shared" si="3"/>
      </c>
      <c r="BA18" s="108">
        <f t="shared" si="4"/>
      </c>
      <c r="BB18" s="108">
        <f t="shared" si="5"/>
      </c>
      <c r="BC18" s="108">
        <f t="shared" si="6"/>
      </c>
      <c r="BD18" s="108">
        <f t="shared" si="7"/>
      </c>
      <c r="BE18" s="109">
        <f t="shared" si="8"/>
      </c>
      <c r="BF18" s="109">
        <f t="shared" si="9"/>
      </c>
      <c r="BG18" s="109">
        <f t="shared" si="10"/>
      </c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>
        <f t="shared" si="11"/>
      </c>
      <c r="BZ18" s="110">
        <f t="shared" si="12"/>
      </c>
      <c r="CA18" s="110">
        <f t="shared" si="13"/>
      </c>
      <c r="CB18" s="110">
        <f t="shared" si="14"/>
      </c>
      <c r="CC18" s="110">
        <f t="shared" si="15"/>
      </c>
      <c r="CD18" s="110">
        <f t="shared" si="16"/>
      </c>
      <c r="CE18" s="110">
        <f t="shared" si="17"/>
      </c>
      <c r="CF18" s="110">
        <f t="shared" si="18"/>
      </c>
      <c r="CG18" s="110">
        <f t="shared" si="19"/>
      </c>
      <c r="CH18" s="110">
        <f t="shared" si="20"/>
      </c>
      <c r="CI18" s="110">
        <f t="shared" si="21"/>
      </c>
      <c r="CJ18" s="110">
        <f t="shared" si="22"/>
      </c>
      <c r="CK18" s="111">
        <f t="shared" si="23"/>
      </c>
      <c r="CL18" s="110">
        <f t="shared" si="24"/>
      </c>
      <c r="CM18" s="110">
        <f t="shared" si="25"/>
      </c>
      <c r="CN18" s="110">
        <f t="shared" si="26"/>
      </c>
      <c r="CO18" s="110">
        <f t="shared" si="27"/>
      </c>
      <c r="CP18" s="110">
        <f t="shared" si="28"/>
      </c>
      <c r="CQ18" s="110">
        <f t="shared" si="29"/>
      </c>
      <c r="CR18" s="110">
        <f t="shared" si="30"/>
      </c>
      <c r="CS18" s="110">
        <f t="shared" si="31"/>
      </c>
      <c r="CT18" s="110">
        <f t="shared" si="32"/>
      </c>
      <c r="CU18" s="110">
        <f t="shared" si="33"/>
      </c>
      <c r="CV18" s="110">
        <f t="shared" si="34"/>
      </c>
      <c r="CW18" s="110">
        <f t="shared" si="35"/>
      </c>
      <c r="CX18" s="110">
        <f t="shared" si="36"/>
      </c>
      <c r="CY18" s="110">
        <f t="shared" si="37"/>
      </c>
      <c r="CZ18" s="110">
        <f t="shared" si="38"/>
      </c>
      <c r="DA18" s="110">
        <f t="shared" si="39"/>
      </c>
      <c r="DB18" s="110">
        <f t="shared" si="40"/>
      </c>
      <c r="DC18" s="110">
        <f t="shared" si="41"/>
      </c>
      <c r="DD18" s="110">
        <f t="shared" si="42"/>
      </c>
      <c r="DE18" s="110">
        <f t="shared" si="43"/>
      </c>
      <c r="DF18" s="110">
        <f t="shared" si="44"/>
      </c>
      <c r="DG18" s="110">
        <f t="shared" si="45"/>
      </c>
      <c r="DH18" s="110">
        <f t="shared" si="46"/>
      </c>
      <c r="DI18" s="110">
        <f t="shared" si="47"/>
      </c>
      <c r="DJ18" s="110">
        <f t="shared" si="48"/>
      </c>
      <c r="DK18" s="110">
        <f t="shared" si="49"/>
      </c>
      <c r="DL18" s="110">
        <f t="shared" si="50"/>
      </c>
      <c r="DM18" s="110">
        <f t="shared" si="51"/>
      </c>
      <c r="DN18" s="110">
        <f t="shared" si="52"/>
      </c>
      <c r="DO18" s="110">
        <f t="shared" si="53"/>
      </c>
      <c r="DP18" s="110">
        <f t="shared" si="54"/>
      </c>
      <c r="DQ18" s="110">
        <f t="shared" si="55"/>
      </c>
      <c r="DR18" s="110">
        <f t="shared" si="56"/>
      </c>
      <c r="DS18" s="110">
        <f t="shared" si="57"/>
      </c>
      <c r="DT18" s="110">
        <f t="shared" si="58"/>
      </c>
      <c r="DU18" s="110">
        <f t="shared" si="59"/>
      </c>
      <c r="DV18" s="110">
        <f t="shared" si="60"/>
      </c>
      <c r="DW18" s="110">
        <f t="shared" si="61"/>
      </c>
      <c r="DX18" s="110">
        <f t="shared" si="62"/>
      </c>
      <c r="DY18" s="110">
        <f t="shared" si="63"/>
      </c>
      <c r="DZ18" s="110">
        <f t="shared" si="64"/>
      </c>
      <c r="EA18" s="110">
        <f t="shared" si="65"/>
      </c>
      <c r="EB18" s="104">
        <f t="shared" si="166"/>
      </c>
      <c r="EC18" s="104">
        <f t="shared" si="167"/>
      </c>
      <c r="ED18" s="104">
        <f t="shared" si="168"/>
      </c>
      <c r="EE18" s="104">
        <f t="shared" si="169"/>
      </c>
      <c r="EF18" s="110">
        <f t="shared" si="66"/>
      </c>
      <c r="EG18" s="110">
        <f t="shared" si="67"/>
      </c>
      <c r="EH18" s="110">
        <f t="shared" si="68"/>
      </c>
      <c r="EI18" s="110">
        <f t="shared" si="69"/>
      </c>
      <c r="EJ18" s="110">
        <f t="shared" si="70"/>
      </c>
      <c r="EK18" s="110">
        <f t="shared" si="71"/>
      </c>
      <c r="EL18" s="110">
        <f t="shared" si="72"/>
      </c>
      <c r="EM18" s="110">
        <f t="shared" si="73"/>
      </c>
      <c r="EN18" s="110">
        <f t="shared" si="74"/>
      </c>
      <c r="EO18" s="110">
        <f t="shared" si="75"/>
      </c>
      <c r="EP18" s="110">
        <f t="shared" si="76"/>
      </c>
      <c r="EQ18" s="110">
        <f t="shared" si="77"/>
      </c>
      <c r="ER18" s="110">
        <f t="shared" si="78"/>
      </c>
      <c r="ES18" s="110">
        <f t="shared" si="79"/>
      </c>
      <c r="ET18" s="110">
        <f t="shared" si="80"/>
      </c>
      <c r="EU18" s="110">
        <f t="shared" si="81"/>
      </c>
      <c r="EV18" s="110">
        <f t="shared" si="82"/>
      </c>
      <c r="EW18" s="110">
        <f t="shared" si="83"/>
      </c>
      <c r="EX18" s="110">
        <f t="shared" si="84"/>
      </c>
      <c r="EY18" s="110">
        <f t="shared" si="85"/>
      </c>
      <c r="EZ18" s="110">
        <f t="shared" si="86"/>
      </c>
      <c r="FA18" s="110">
        <f t="shared" si="87"/>
      </c>
      <c r="FB18" s="110">
        <f t="shared" si="88"/>
      </c>
      <c r="FC18" s="110">
        <f t="shared" si="89"/>
      </c>
      <c r="FD18" s="110">
        <f t="shared" si="90"/>
      </c>
      <c r="FE18" s="110">
        <f t="shared" si="91"/>
      </c>
      <c r="FF18" s="110">
        <f t="shared" si="92"/>
      </c>
      <c r="FG18" s="110">
        <f t="shared" si="93"/>
        <v>7</v>
      </c>
      <c r="FH18" s="110">
        <f t="shared" si="94"/>
      </c>
      <c r="FI18" s="110">
        <f t="shared" si="95"/>
      </c>
      <c r="FJ18" s="110">
        <f t="shared" si="96"/>
      </c>
      <c r="FK18" s="110">
        <f t="shared" si="97"/>
      </c>
      <c r="FL18" s="110">
        <f t="shared" si="98"/>
      </c>
      <c r="FM18" s="110">
        <f t="shared" si="99"/>
      </c>
      <c r="FN18" s="110">
        <f t="shared" si="100"/>
      </c>
      <c r="FO18" s="110">
        <f t="shared" si="101"/>
      </c>
      <c r="FP18" s="110">
        <f t="shared" si="102"/>
      </c>
      <c r="FQ18" s="110">
        <f t="shared" si="103"/>
      </c>
      <c r="FR18" s="110">
        <f t="shared" si="104"/>
      </c>
      <c r="FS18" s="110">
        <f t="shared" si="105"/>
      </c>
      <c r="FT18" s="110">
        <f t="shared" si="106"/>
      </c>
      <c r="FU18" s="110">
        <f t="shared" si="107"/>
      </c>
      <c r="FV18" s="110">
        <f t="shared" si="108"/>
      </c>
      <c r="FW18" s="110">
        <f t="shared" si="109"/>
      </c>
      <c r="FX18" s="110">
        <f t="shared" si="110"/>
      </c>
      <c r="FY18" s="110">
        <f t="shared" si="111"/>
      </c>
      <c r="FZ18" s="110">
        <f t="shared" si="112"/>
      </c>
      <c r="GA18" s="110">
        <f t="shared" si="113"/>
      </c>
      <c r="GB18" s="110">
        <f t="shared" si="114"/>
      </c>
      <c r="GC18" s="110">
        <f t="shared" si="115"/>
      </c>
      <c r="GD18" s="110">
        <f t="shared" si="116"/>
      </c>
      <c r="GE18" s="110">
        <f t="shared" si="117"/>
      </c>
      <c r="GF18" s="110">
        <f t="shared" si="118"/>
      </c>
      <c r="GG18" s="110">
        <f t="shared" si="119"/>
      </c>
      <c r="GH18" s="110">
        <f t="shared" si="120"/>
      </c>
      <c r="GI18" s="110">
        <f t="shared" si="121"/>
      </c>
      <c r="GJ18" s="110">
        <f t="shared" si="122"/>
      </c>
      <c r="GK18" s="110">
        <f t="shared" si="123"/>
      </c>
      <c r="GL18" s="110">
        <f t="shared" si="124"/>
      </c>
      <c r="GM18" s="110">
        <f t="shared" si="125"/>
      </c>
      <c r="GN18" s="110">
        <f t="shared" si="126"/>
      </c>
      <c r="GO18" s="110">
        <f t="shared" si="127"/>
      </c>
      <c r="GP18" s="110">
        <f t="shared" si="128"/>
      </c>
      <c r="GQ18" s="110">
        <f t="shared" si="129"/>
      </c>
      <c r="GR18" s="110">
        <f t="shared" si="130"/>
      </c>
      <c r="GS18" s="110">
        <f t="shared" si="131"/>
      </c>
      <c r="GT18" s="110">
        <f t="shared" si="132"/>
      </c>
      <c r="GU18" s="110">
        <f t="shared" si="133"/>
      </c>
      <c r="GV18" s="110">
        <f t="shared" si="134"/>
      </c>
      <c r="GW18" s="110">
        <f t="shared" si="135"/>
      </c>
      <c r="GX18" s="110">
        <f t="shared" si="136"/>
      </c>
      <c r="GY18" s="110">
        <f t="shared" si="137"/>
      </c>
      <c r="GZ18" s="110">
        <f t="shared" si="138"/>
      </c>
      <c r="HA18" s="110">
        <f t="shared" si="139"/>
      </c>
      <c r="HB18" s="110">
        <f t="shared" si="140"/>
      </c>
      <c r="HC18" s="110">
        <f t="shared" si="141"/>
      </c>
      <c r="HD18" s="110">
        <f t="shared" si="142"/>
      </c>
      <c r="HE18" s="110">
        <f t="shared" si="143"/>
      </c>
      <c r="HF18" s="110">
        <f t="shared" si="144"/>
      </c>
      <c r="HG18" s="110">
        <f t="shared" si="145"/>
      </c>
      <c r="HH18" s="110">
        <f t="shared" si="146"/>
      </c>
      <c r="HI18" s="110">
        <f t="shared" si="147"/>
      </c>
      <c r="HJ18" s="110">
        <f t="shared" si="148"/>
      </c>
      <c r="HK18" s="110">
        <f t="shared" si="149"/>
      </c>
      <c r="HL18" s="110">
        <f t="shared" si="150"/>
      </c>
      <c r="HM18" s="110">
        <f t="shared" si="151"/>
      </c>
      <c r="HN18" s="110">
        <f t="shared" si="152"/>
      </c>
      <c r="HO18" s="110">
        <f t="shared" si="153"/>
      </c>
      <c r="HP18" s="110">
        <f t="shared" si="154"/>
      </c>
      <c r="HQ18" s="110">
        <f t="shared" si="155"/>
      </c>
      <c r="HR18" s="110">
        <f t="shared" si="156"/>
      </c>
      <c r="HS18" s="104">
        <f t="shared" si="157"/>
      </c>
      <c r="HT18" s="104" t="str">
        <f t="shared" si="158"/>
        <v>7</v>
      </c>
      <c r="HU18" s="104">
        <f t="shared" si="159"/>
      </c>
      <c r="HV18" s="104">
        <f t="shared" si="160"/>
      </c>
      <c r="HW18" s="104" t="str">
        <f t="shared" si="161"/>
        <v>7</v>
      </c>
      <c r="IB18" s="112" t="s">
        <v>42</v>
      </c>
    </row>
    <row r="19" spans="1:236" ht="26.25" customHeight="1" hidden="1">
      <c r="A19" s="13">
        <f t="shared" si="162"/>
        <v>12420</v>
      </c>
      <c r="B19" s="14">
        <f t="shared" si="162"/>
        <v>12420</v>
      </c>
      <c r="C19" s="15">
        <v>8</v>
      </c>
      <c r="D19" s="16">
        <f t="shared" si="163"/>
      </c>
      <c r="E19" s="283"/>
      <c r="F19" s="284"/>
      <c r="G19" s="285"/>
      <c r="H19" s="116"/>
      <c r="I19" s="283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7"/>
      <c r="AE19" s="18">
        <f t="shared" si="164"/>
      </c>
      <c r="AF19" s="38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38">
        <f t="shared" si="170"/>
        <v>0</v>
      </c>
      <c r="AS19" s="39">
        <f t="shared" si="165"/>
        <v>0</v>
      </c>
      <c r="AT19" s="15">
        <f t="shared" si="171"/>
        <v>0</v>
      </c>
      <c r="AU19" s="40">
        <f t="shared" si="172"/>
        <v>0</v>
      </c>
      <c r="AV19" s="107">
        <v>1</v>
      </c>
      <c r="AW19" s="108">
        <f t="shared" si="0"/>
      </c>
      <c r="AX19" s="108">
        <f t="shared" si="1"/>
      </c>
      <c r="AY19" s="108">
        <f t="shared" si="2"/>
      </c>
      <c r="AZ19" s="108">
        <f t="shared" si="3"/>
      </c>
      <c r="BA19" s="108">
        <f t="shared" si="4"/>
      </c>
      <c r="BB19" s="108">
        <f t="shared" si="5"/>
      </c>
      <c r="BC19" s="108">
        <f t="shared" si="6"/>
      </c>
      <c r="BD19" s="108">
        <f t="shared" si="7"/>
      </c>
      <c r="BE19" s="109">
        <f t="shared" si="8"/>
      </c>
      <c r="BF19" s="109">
        <f t="shared" si="9"/>
      </c>
      <c r="BG19" s="109">
        <f t="shared" si="10"/>
      </c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>
        <f t="shared" si="11"/>
      </c>
      <c r="BZ19" s="110">
        <f t="shared" si="12"/>
      </c>
      <c r="CA19" s="110">
        <f t="shared" si="13"/>
      </c>
      <c r="CB19" s="110">
        <f t="shared" si="14"/>
      </c>
      <c r="CC19" s="110">
        <f t="shared" si="15"/>
      </c>
      <c r="CD19" s="110">
        <f t="shared" si="16"/>
      </c>
      <c r="CE19" s="110">
        <f t="shared" si="17"/>
      </c>
      <c r="CF19" s="110">
        <f t="shared" si="18"/>
      </c>
      <c r="CG19" s="110">
        <f t="shared" si="19"/>
      </c>
      <c r="CH19" s="110">
        <f t="shared" si="20"/>
      </c>
      <c r="CI19" s="110">
        <f t="shared" si="21"/>
      </c>
      <c r="CJ19" s="110">
        <f t="shared" si="22"/>
      </c>
      <c r="CK19" s="111">
        <f t="shared" si="23"/>
      </c>
      <c r="CL19" s="110">
        <f t="shared" si="24"/>
      </c>
      <c r="CM19" s="110">
        <f t="shared" si="25"/>
      </c>
      <c r="CN19" s="110">
        <f t="shared" si="26"/>
      </c>
      <c r="CO19" s="110">
        <f t="shared" si="27"/>
      </c>
      <c r="CP19" s="110">
        <f t="shared" si="28"/>
      </c>
      <c r="CQ19" s="110">
        <f t="shared" si="29"/>
      </c>
      <c r="CR19" s="110">
        <f t="shared" si="30"/>
      </c>
      <c r="CS19" s="110">
        <f t="shared" si="31"/>
      </c>
      <c r="CT19" s="110">
        <f t="shared" si="32"/>
      </c>
      <c r="CU19" s="110">
        <f t="shared" si="33"/>
      </c>
      <c r="CV19" s="110">
        <f t="shared" si="34"/>
      </c>
      <c r="CW19" s="110">
        <f t="shared" si="35"/>
      </c>
      <c r="CX19" s="110">
        <f t="shared" si="36"/>
      </c>
      <c r="CY19" s="110">
        <f t="shared" si="37"/>
      </c>
      <c r="CZ19" s="110">
        <f t="shared" si="38"/>
      </c>
      <c r="DA19" s="110">
        <f t="shared" si="39"/>
      </c>
      <c r="DB19" s="110">
        <f t="shared" si="40"/>
      </c>
      <c r="DC19" s="110">
        <f t="shared" si="41"/>
      </c>
      <c r="DD19" s="110">
        <f t="shared" si="42"/>
      </c>
      <c r="DE19" s="110">
        <f t="shared" si="43"/>
      </c>
      <c r="DF19" s="110">
        <f t="shared" si="44"/>
      </c>
      <c r="DG19" s="110">
        <f t="shared" si="45"/>
      </c>
      <c r="DH19" s="110">
        <f t="shared" si="46"/>
      </c>
      <c r="DI19" s="110">
        <f t="shared" si="47"/>
      </c>
      <c r="DJ19" s="110">
        <f t="shared" si="48"/>
      </c>
      <c r="DK19" s="110">
        <f t="shared" si="49"/>
      </c>
      <c r="DL19" s="110">
        <f t="shared" si="50"/>
      </c>
      <c r="DM19" s="110">
        <f t="shared" si="51"/>
      </c>
      <c r="DN19" s="110">
        <f t="shared" si="52"/>
      </c>
      <c r="DO19" s="110">
        <f t="shared" si="53"/>
      </c>
      <c r="DP19" s="110">
        <f t="shared" si="54"/>
      </c>
      <c r="DQ19" s="110">
        <f t="shared" si="55"/>
      </c>
      <c r="DR19" s="110">
        <f t="shared" si="56"/>
      </c>
      <c r="DS19" s="110">
        <f t="shared" si="57"/>
      </c>
      <c r="DT19" s="110">
        <f t="shared" si="58"/>
      </c>
      <c r="DU19" s="110">
        <f t="shared" si="59"/>
      </c>
      <c r="DV19" s="110">
        <f t="shared" si="60"/>
      </c>
      <c r="DW19" s="110">
        <f t="shared" si="61"/>
      </c>
      <c r="DX19" s="110">
        <f t="shared" si="62"/>
      </c>
      <c r="DY19" s="110">
        <f t="shared" si="63"/>
      </c>
      <c r="DZ19" s="110">
        <f t="shared" si="64"/>
      </c>
      <c r="EA19" s="110">
        <f t="shared" si="65"/>
      </c>
      <c r="EB19" s="104">
        <f t="shared" si="166"/>
      </c>
      <c r="EC19" s="104">
        <f t="shared" si="167"/>
      </c>
      <c r="ED19" s="104">
        <f t="shared" si="168"/>
      </c>
      <c r="EE19" s="104">
        <f t="shared" si="169"/>
      </c>
      <c r="EF19" s="110">
        <f t="shared" si="66"/>
      </c>
      <c r="EG19" s="110">
        <f t="shared" si="67"/>
      </c>
      <c r="EH19" s="110">
        <f t="shared" si="68"/>
      </c>
      <c r="EI19" s="110">
        <f t="shared" si="69"/>
      </c>
      <c r="EJ19" s="110">
        <f t="shared" si="70"/>
      </c>
      <c r="EK19" s="110">
        <f t="shared" si="71"/>
      </c>
      <c r="EL19" s="110">
        <f t="shared" si="72"/>
      </c>
      <c r="EM19" s="110">
        <f t="shared" si="73"/>
      </c>
      <c r="EN19" s="110">
        <f t="shared" si="74"/>
      </c>
      <c r="EO19" s="110">
        <f t="shared" si="75"/>
      </c>
      <c r="EP19" s="110">
        <f t="shared" si="76"/>
      </c>
      <c r="EQ19" s="110">
        <f t="shared" si="77"/>
      </c>
      <c r="ER19" s="110">
        <f t="shared" si="78"/>
      </c>
      <c r="ES19" s="110">
        <f t="shared" si="79"/>
      </c>
      <c r="ET19" s="110">
        <f t="shared" si="80"/>
      </c>
      <c r="EU19" s="110">
        <f t="shared" si="81"/>
      </c>
      <c r="EV19" s="110">
        <f t="shared" si="82"/>
      </c>
      <c r="EW19" s="110">
        <f t="shared" si="83"/>
      </c>
      <c r="EX19" s="110">
        <f t="shared" si="84"/>
      </c>
      <c r="EY19" s="110">
        <f t="shared" si="85"/>
      </c>
      <c r="EZ19" s="110">
        <f t="shared" si="86"/>
      </c>
      <c r="FA19" s="110">
        <f t="shared" si="87"/>
      </c>
      <c r="FB19" s="110">
        <f t="shared" si="88"/>
      </c>
      <c r="FC19" s="110">
        <f t="shared" si="89"/>
      </c>
      <c r="FD19" s="110">
        <f t="shared" si="90"/>
      </c>
      <c r="FE19" s="110">
        <f t="shared" si="91"/>
      </c>
      <c r="FF19" s="110">
        <f t="shared" si="92"/>
      </c>
      <c r="FG19" s="110">
        <f t="shared" si="93"/>
      </c>
      <c r="FH19" s="110">
        <f t="shared" si="94"/>
        <v>8</v>
      </c>
      <c r="FI19" s="110">
        <f t="shared" si="95"/>
      </c>
      <c r="FJ19" s="110">
        <f t="shared" si="96"/>
      </c>
      <c r="FK19" s="110">
        <f t="shared" si="97"/>
      </c>
      <c r="FL19" s="110">
        <f t="shared" si="98"/>
      </c>
      <c r="FM19" s="110">
        <f t="shared" si="99"/>
      </c>
      <c r="FN19" s="110">
        <f t="shared" si="100"/>
      </c>
      <c r="FO19" s="110">
        <f t="shared" si="101"/>
      </c>
      <c r="FP19" s="110">
        <f t="shared" si="102"/>
      </c>
      <c r="FQ19" s="110">
        <f t="shared" si="103"/>
      </c>
      <c r="FR19" s="110">
        <f t="shared" si="104"/>
      </c>
      <c r="FS19" s="110">
        <f t="shared" si="105"/>
      </c>
      <c r="FT19" s="110">
        <f t="shared" si="106"/>
      </c>
      <c r="FU19" s="110">
        <f t="shared" si="107"/>
      </c>
      <c r="FV19" s="110">
        <f t="shared" si="108"/>
      </c>
      <c r="FW19" s="110">
        <f t="shared" si="109"/>
      </c>
      <c r="FX19" s="110">
        <f t="shared" si="110"/>
      </c>
      <c r="FY19" s="110">
        <f t="shared" si="111"/>
      </c>
      <c r="FZ19" s="110">
        <f t="shared" si="112"/>
      </c>
      <c r="GA19" s="110">
        <f t="shared" si="113"/>
      </c>
      <c r="GB19" s="110">
        <f t="shared" si="114"/>
      </c>
      <c r="GC19" s="110">
        <f t="shared" si="115"/>
      </c>
      <c r="GD19" s="110">
        <f t="shared" si="116"/>
      </c>
      <c r="GE19" s="110">
        <f t="shared" si="117"/>
      </c>
      <c r="GF19" s="110">
        <f t="shared" si="118"/>
      </c>
      <c r="GG19" s="110">
        <f t="shared" si="119"/>
      </c>
      <c r="GH19" s="110">
        <f t="shared" si="120"/>
      </c>
      <c r="GI19" s="110">
        <f t="shared" si="121"/>
      </c>
      <c r="GJ19" s="110">
        <f t="shared" si="122"/>
      </c>
      <c r="GK19" s="110">
        <f t="shared" si="123"/>
      </c>
      <c r="GL19" s="110">
        <f t="shared" si="124"/>
      </c>
      <c r="GM19" s="110">
        <f t="shared" si="125"/>
      </c>
      <c r="GN19" s="110">
        <f t="shared" si="126"/>
      </c>
      <c r="GO19" s="110">
        <f t="shared" si="127"/>
      </c>
      <c r="GP19" s="110">
        <f t="shared" si="128"/>
      </c>
      <c r="GQ19" s="110">
        <f t="shared" si="129"/>
      </c>
      <c r="GR19" s="110">
        <f t="shared" si="130"/>
      </c>
      <c r="GS19" s="110">
        <f t="shared" si="131"/>
      </c>
      <c r="GT19" s="110">
        <f t="shared" si="132"/>
      </c>
      <c r="GU19" s="110">
        <f t="shared" si="133"/>
      </c>
      <c r="GV19" s="110">
        <f t="shared" si="134"/>
      </c>
      <c r="GW19" s="110">
        <f t="shared" si="135"/>
      </c>
      <c r="GX19" s="110">
        <f t="shared" si="136"/>
      </c>
      <c r="GY19" s="110">
        <f t="shared" si="137"/>
      </c>
      <c r="GZ19" s="110">
        <f t="shared" si="138"/>
      </c>
      <c r="HA19" s="110">
        <f t="shared" si="139"/>
      </c>
      <c r="HB19" s="110">
        <f t="shared" si="140"/>
      </c>
      <c r="HC19" s="110">
        <f t="shared" si="141"/>
      </c>
      <c r="HD19" s="110">
        <f t="shared" si="142"/>
      </c>
      <c r="HE19" s="110">
        <f t="shared" si="143"/>
      </c>
      <c r="HF19" s="110">
        <f t="shared" si="144"/>
      </c>
      <c r="HG19" s="110">
        <f t="shared" si="145"/>
      </c>
      <c r="HH19" s="110">
        <f t="shared" si="146"/>
      </c>
      <c r="HI19" s="110">
        <f t="shared" si="147"/>
      </c>
      <c r="HJ19" s="110">
        <f t="shared" si="148"/>
      </c>
      <c r="HK19" s="110">
        <f t="shared" si="149"/>
      </c>
      <c r="HL19" s="110">
        <f t="shared" si="150"/>
      </c>
      <c r="HM19" s="110">
        <f t="shared" si="151"/>
      </c>
      <c r="HN19" s="110">
        <f t="shared" si="152"/>
      </c>
      <c r="HO19" s="110">
        <f t="shared" si="153"/>
      </c>
      <c r="HP19" s="110">
        <f t="shared" si="154"/>
      </c>
      <c r="HQ19" s="110">
        <f t="shared" si="155"/>
      </c>
      <c r="HR19" s="110">
        <f t="shared" si="156"/>
      </c>
      <c r="HS19" s="104">
        <f t="shared" si="157"/>
      </c>
      <c r="HT19" s="104" t="str">
        <f t="shared" si="158"/>
        <v>8</v>
      </c>
      <c r="HU19" s="104">
        <f t="shared" si="159"/>
      </c>
      <c r="HV19" s="104">
        <f t="shared" si="160"/>
      </c>
      <c r="HW19" s="104" t="str">
        <f t="shared" si="161"/>
        <v>8</v>
      </c>
      <c r="IB19" s="112" t="s">
        <v>43</v>
      </c>
    </row>
    <row r="20" spans="1:231" ht="26.25" customHeight="1" hidden="1">
      <c r="A20" s="7">
        <f t="shared" si="162"/>
        <v>12785</v>
      </c>
      <c r="B20" s="8">
        <f t="shared" si="162"/>
        <v>12785</v>
      </c>
      <c r="C20" s="9">
        <v>9</v>
      </c>
      <c r="D20" s="10">
        <f t="shared" si="163"/>
      </c>
      <c r="E20" s="273"/>
      <c r="F20" s="274"/>
      <c r="G20" s="275"/>
      <c r="H20" s="115"/>
      <c r="I20" s="273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2"/>
      <c r="AE20" s="12">
        <f t="shared" si="164"/>
      </c>
      <c r="AF20" s="41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41">
        <f t="shared" si="170"/>
        <v>0</v>
      </c>
      <c r="AS20" s="42">
        <f t="shared" si="165"/>
        <v>0</v>
      </c>
      <c r="AT20" s="9">
        <f t="shared" si="171"/>
        <v>0</v>
      </c>
      <c r="AU20" s="43">
        <f t="shared" si="172"/>
        <v>0</v>
      </c>
      <c r="AV20" s="107"/>
      <c r="AW20" s="108">
        <f t="shared" si="0"/>
      </c>
      <c r="AX20" s="108">
        <f t="shared" si="1"/>
      </c>
      <c r="AY20" s="108">
        <f t="shared" si="2"/>
      </c>
      <c r="AZ20" s="108">
        <f t="shared" si="3"/>
      </c>
      <c r="BA20" s="108">
        <f t="shared" si="4"/>
      </c>
      <c r="BB20" s="108">
        <f t="shared" si="5"/>
      </c>
      <c r="BC20" s="108">
        <f t="shared" si="6"/>
      </c>
      <c r="BD20" s="108">
        <f t="shared" si="7"/>
      </c>
      <c r="BE20" s="109">
        <f t="shared" si="8"/>
      </c>
      <c r="BF20" s="109">
        <f t="shared" si="9"/>
      </c>
      <c r="BG20" s="109">
        <f t="shared" si="10"/>
      </c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>
        <f t="shared" si="11"/>
      </c>
      <c r="BZ20" s="110">
        <f t="shared" si="12"/>
      </c>
      <c r="CA20" s="110">
        <f t="shared" si="13"/>
      </c>
      <c r="CB20" s="110">
        <f t="shared" si="14"/>
      </c>
      <c r="CC20" s="110">
        <f t="shared" si="15"/>
      </c>
      <c r="CD20" s="110">
        <f t="shared" si="16"/>
      </c>
      <c r="CE20" s="110">
        <f t="shared" si="17"/>
      </c>
      <c r="CF20" s="110">
        <f t="shared" si="18"/>
      </c>
      <c r="CG20" s="110">
        <f t="shared" si="19"/>
      </c>
      <c r="CH20" s="110">
        <f t="shared" si="20"/>
      </c>
      <c r="CI20" s="110">
        <f t="shared" si="21"/>
      </c>
      <c r="CJ20" s="110">
        <f t="shared" si="22"/>
      </c>
      <c r="CK20" s="111">
        <f t="shared" si="23"/>
      </c>
      <c r="CL20" s="110">
        <f t="shared" si="24"/>
      </c>
      <c r="CM20" s="110">
        <f t="shared" si="25"/>
      </c>
      <c r="CN20" s="110">
        <f t="shared" si="26"/>
      </c>
      <c r="CO20" s="110">
        <f t="shared" si="27"/>
      </c>
      <c r="CP20" s="110">
        <f t="shared" si="28"/>
      </c>
      <c r="CQ20" s="110">
        <f t="shared" si="29"/>
      </c>
      <c r="CR20" s="110">
        <f t="shared" si="30"/>
      </c>
      <c r="CS20" s="110">
        <f t="shared" si="31"/>
      </c>
      <c r="CT20" s="110">
        <f t="shared" si="32"/>
      </c>
      <c r="CU20" s="110">
        <f t="shared" si="33"/>
      </c>
      <c r="CV20" s="110">
        <f t="shared" si="34"/>
      </c>
      <c r="CW20" s="110">
        <f t="shared" si="35"/>
      </c>
      <c r="CX20" s="110">
        <f t="shared" si="36"/>
      </c>
      <c r="CY20" s="110">
        <f t="shared" si="37"/>
      </c>
      <c r="CZ20" s="110">
        <f t="shared" si="38"/>
      </c>
      <c r="DA20" s="110">
        <f t="shared" si="39"/>
      </c>
      <c r="DB20" s="110">
        <f t="shared" si="40"/>
      </c>
      <c r="DC20" s="110">
        <f t="shared" si="41"/>
      </c>
      <c r="DD20" s="110">
        <f t="shared" si="42"/>
      </c>
      <c r="DE20" s="110">
        <f t="shared" si="43"/>
      </c>
      <c r="DF20" s="110">
        <f t="shared" si="44"/>
      </c>
      <c r="DG20" s="110">
        <f t="shared" si="45"/>
      </c>
      <c r="DH20" s="110">
        <f t="shared" si="46"/>
      </c>
      <c r="DI20" s="110">
        <f t="shared" si="47"/>
      </c>
      <c r="DJ20" s="110">
        <f t="shared" si="48"/>
      </c>
      <c r="DK20" s="110">
        <f t="shared" si="49"/>
      </c>
      <c r="DL20" s="110">
        <f t="shared" si="50"/>
      </c>
      <c r="DM20" s="110">
        <f t="shared" si="51"/>
      </c>
      <c r="DN20" s="110">
        <f t="shared" si="52"/>
      </c>
      <c r="DO20" s="110">
        <f t="shared" si="53"/>
      </c>
      <c r="DP20" s="110">
        <f t="shared" si="54"/>
      </c>
      <c r="DQ20" s="110">
        <f t="shared" si="55"/>
      </c>
      <c r="DR20" s="110">
        <f t="shared" si="56"/>
      </c>
      <c r="DS20" s="110">
        <f t="shared" si="57"/>
      </c>
      <c r="DT20" s="110">
        <f t="shared" si="58"/>
      </c>
      <c r="DU20" s="110">
        <f t="shared" si="59"/>
      </c>
      <c r="DV20" s="110">
        <f t="shared" si="60"/>
      </c>
      <c r="DW20" s="110">
        <f t="shared" si="61"/>
      </c>
      <c r="DX20" s="110">
        <f t="shared" si="62"/>
      </c>
      <c r="DY20" s="110">
        <f t="shared" si="63"/>
      </c>
      <c r="DZ20" s="110">
        <f t="shared" si="64"/>
      </c>
      <c r="EA20" s="110">
        <f t="shared" si="65"/>
      </c>
      <c r="EB20" s="104">
        <f t="shared" si="166"/>
      </c>
      <c r="EC20" s="104">
        <f t="shared" si="167"/>
      </c>
      <c r="ED20" s="104">
        <f t="shared" si="168"/>
      </c>
      <c r="EE20" s="104">
        <f t="shared" si="169"/>
      </c>
      <c r="EF20" s="110">
        <f t="shared" si="66"/>
      </c>
      <c r="EG20" s="110">
        <f t="shared" si="67"/>
      </c>
      <c r="EH20" s="110">
        <f t="shared" si="68"/>
      </c>
      <c r="EI20" s="110">
        <f t="shared" si="69"/>
      </c>
      <c r="EJ20" s="110">
        <f t="shared" si="70"/>
      </c>
      <c r="EK20" s="110">
        <f t="shared" si="71"/>
      </c>
      <c r="EL20" s="110">
        <f t="shared" si="72"/>
      </c>
      <c r="EM20" s="110">
        <f t="shared" si="73"/>
      </c>
      <c r="EN20" s="110">
        <f t="shared" si="74"/>
      </c>
      <c r="EO20" s="110">
        <f t="shared" si="75"/>
      </c>
      <c r="EP20" s="110">
        <f t="shared" si="76"/>
      </c>
      <c r="EQ20" s="110">
        <f t="shared" si="77"/>
      </c>
      <c r="ER20" s="110">
        <f t="shared" si="78"/>
      </c>
      <c r="ES20" s="110">
        <f t="shared" si="79"/>
      </c>
      <c r="ET20" s="110">
        <f t="shared" si="80"/>
      </c>
      <c r="EU20" s="110">
        <f t="shared" si="81"/>
      </c>
      <c r="EV20" s="110">
        <f t="shared" si="82"/>
      </c>
      <c r="EW20" s="110">
        <f t="shared" si="83"/>
      </c>
      <c r="EX20" s="110">
        <f t="shared" si="84"/>
      </c>
      <c r="EY20" s="110">
        <f t="shared" si="85"/>
      </c>
      <c r="EZ20" s="110">
        <f t="shared" si="86"/>
      </c>
      <c r="FA20" s="110">
        <f t="shared" si="87"/>
      </c>
      <c r="FB20" s="110">
        <f t="shared" si="88"/>
      </c>
      <c r="FC20" s="110">
        <f t="shared" si="89"/>
      </c>
      <c r="FD20" s="110">
        <f t="shared" si="90"/>
      </c>
      <c r="FE20" s="110">
        <f t="shared" si="91"/>
      </c>
      <c r="FF20" s="110">
        <f t="shared" si="92"/>
      </c>
      <c r="FG20" s="110">
        <f t="shared" si="93"/>
      </c>
      <c r="FH20" s="110">
        <f t="shared" si="94"/>
      </c>
      <c r="FI20" s="110">
        <f t="shared" si="95"/>
        <v>9</v>
      </c>
      <c r="FJ20" s="110">
        <f t="shared" si="96"/>
      </c>
      <c r="FK20" s="110">
        <f t="shared" si="97"/>
      </c>
      <c r="FL20" s="110">
        <f t="shared" si="98"/>
      </c>
      <c r="FM20" s="110">
        <f t="shared" si="99"/>
      </c>
      <c r="FN20" s="110">
        <f t="shared" si="100"/>
      </c>
      <c r="FO20" s="110">
        <f t="shared" si="101"/>
      </c>
      <c r="FP20" s="110">
        <f t="shared" si="102"/>
      </c>
      <c r="FQ20" s="110">
        <f t="shared" si="103"/>
      </c>
      <c r="FR20" s="110">
        <f t="shared" si="104"/>
      </c>
      <c r="FS20" s="110">
        <f t="shared" si="105"/>
      </c>
      <c r="FT20" s="110">
        <f t="shared" si="106"/>
      </c>
      <c r="FU20" s="110">
        <f t="shared" si="107"/>
      </c>
      <c r="FV20" s="110">
        <f t="shared" si="108"/>
      </c>
      <c r="FW20" s="110">
        <f t="shared" si="109"/>
      </c>
      <c r="FX20" s="110">
        <f t="shared" si="110"/>
      </c>
      <c r="FY20" s="110">
        <f t="shared" si="111"/>
      </c>
      <c r="FZ20" s="110">
        <f t="shared" si="112"/>
      </c>
      <c r="GA20" s="110">
        <f t="shared" si="113"/>
      </c>
      <c r="GB20" s="110">
        <f t="shared" si="114"/>
      </c>
      <c r="GC20" s="110">
        <f t="shared" si="115"/>
      </c>
      <c r="GD20" s="110">
        <f t="shared" si="116"/>
      </c>
      <c r="GE20" s="110">
        <f t="shared" si="117"/>
      </c>
      <c r="GF20" s="110">
        <f t="shared" si="118"/>
      </c>
      <c r="GG20" s="110">
        <f t="shared" si="119"/>
      </c>
      <c r="GH20" s="110">
        <f t="shared" si="120"/>
      </c>
      <c r="GI20" s="110">
        <f t="shared" si="121"/>
      </c>
      <c r="GJ20" s="110">
        <f t="shared" si="122"/>
      </c>
      <c r="GK20" s="110">
        <f t="shared" si="123"/>
      </c>
      <c r="GL20" s="110">
        <f t="shared" si="124"/>
      </c>
      <c r="GM20" s="110">
        <f t="shared" si="125"/>
      </c>
      <c r="GN20" s="110">
        <f t="shared" si="126"/>
      </c>
      <c r="GO20" s="110">
        <f t="shared" si="127"/>
      </c>
      <c r="GP20" s="110">
        <f t="shared" si="128"/>
      </c>
      <c r="GQ20" s="110">
        <f t="shared" si="129"/>
      </c>
      <c r="GR20" s="110">
        <f t="shared" si="130"/>
      </c>
      <c r="GS20" s="110">
        <f t="shared" si="131"/>
      </c>
      <c r="GT20" s="110">
        <f t="shared" si="132"/>
      </c>
      <c r="GU20" s="110">
        <f t="shared" si="133"/>
      </c>
      <c r="GV20" s="110">
        <f t="shared" si="134"/>
      </c>
      <c r="GW20" s="110">
        <f t="shared" si="135"/>
      </c>
      <c r="GX20" s="110">
        <f t="shared" si="136"/>
      </c>
      <c r="GY20" s="110">
        <f t="shared" si="137"/>
      </c>
      <c r="GZ20" s="110">
        <f t="shared" si="138"/>
      </c>
      <c r="HA20" s="110">
        <f t="shared" si="139"/>
      </c>
      <c r="HB20" s="110">
        <f t="shared" si="140"/>
      </c>
      <c r="HC20" s="110">
        <f t="shared" si="141"/>
      </c>
      <c r="HD20" s="110">
        <f t="shared" si="142"/>
      </c>
      <c r="HE20" s="110">
        <f t="shared" si="143"/>
      </c>
      <c r="HF20" s="110">
        <f t="shared" si="144"/>
      </c>
      <c r="HG20" s="110">
        <f t="shared" si="145"/>
      </c>
      <c r="HH20" s="110">
        <f t="shared" si="146"/>
      </c>
      <c r="HI20" s="110">
        <f t="shared" si="147"/>
      </c>
      <c r="HJ20" s="110">
        <f t="shared" si="148"/>
      </c>
      <c r="HK20" s="110">
        <f t="shared" si="149"/>
      </c>
      <c r="HL20" s="110">
        <f t="shared" si="150"/>
      </c>
      <c r="HM20" s="110">
        <f t="shared" si="151"/>
      </c>
      <c r="HN20" s="110">
        <f t="shared" si="152"/>
      </c>
      <c r="HO20" s="110">
        <f t="shared" si="153"/>
      </c>
      <c r="HP20" s="110">
        <f t="shared" si="154"/>
      </c>
      <c r="HQ20" s="110">
        <f t="shared" si="155"/>
      </c>
      <c r="HR20" s="110">
        <f t="shared" si="156"/>
      </c>
      <c r="HS20" s="104">
        <f t="shared" si="157"/>
      </c>
      <c r="HT20" s="104" t="str">
        <f t="shared" si="158"/>
        <v>9</v>
      </c>
      <c r="HU20" s="104">
        <f t="shared" si="159"/>
      </c>
      <c r="HV20" s="104">
        <f t="shared" si="160"/>
      </c>
      <c r="HW20" s="104" t="str">
        <f t="shared" si="161"/>
        <v>9</v>
      </c>
    </row>
    <row r="21" spans="1:231" ht="26.25" customHeight="1" hidden="1">
      <c r="A21" s="13">
        <f t="shared" si="162"/>
        <v>13150</v>
      </c>
      <c r="B21" s="14">
        <f t="shared" si="162"/>
        <v>13150</v>
      </c>
      <c r="C21" s="15">
        <v>10</v>
      </c>
      <c r="D21" s="16">
        <f t="shared" si="163"/>
      </c>
      <c r="E21" s="283"/>
      <c r="F21" s="284"/>
      <c r="G21" s="285"/>
      <c r="H21" s="116"/>
      <c r="I21" s="283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7"/>
      <c r="AE21" s="18">
        <f t="shared" si="164"/>
      </c>
      <c r="AF21" s="38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38">
        <f t="shared" si="170"/>
        <v>0</v>
      </c>
      <c r="AS21" s="39">
        <f t="shared" si="165"/>
        <v>0</v>
      </c>
      <c r="AT21" s="15">
        <f t="shared" si="171"/>
        <v>0</v>
      </c>
      <c r="AU21" s="40">
        <f t="shared" si="172"/>
        <v>0</v>
      </c>
      <c r="AV21" s="107">
        <v>1</v>
      </c>
      <c r="AW21" s="108">
        <f t="shared" si="0"/>
      </c>
      <c r="AX21" s="108">
        <f t="shared" si="1"/>
      </c>
      <c r="AY21" s="108">
        <f t="shared" si="2"/>
      </c>
      <c r="AZ21" s="108">
        <f t="shared" si="3"/>
      </c>
      <c r="BA21" s="108">
        <f t="shared" si="4"/>
      </c>
      <c r="BB21" s="108">
        <f t="shared" si="5"/>
      </c>
      <c r="BC21" s="108">
        <f t="shared" si="6"/>
      </c>
      <c r="BD21" s="108">
        <f t="shared" si="7"/>
      </c>
      <c r="BE21" s="109">
        <f t="shared" si="8"/>
      </c>
      <c r="BF21" s="109">
        <f t="shared" si="9"/>
      </c>
      <c r="BG21" s="109">
        <f t="shared" si="10"/>
      </c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>
        <f t="shared" si="11"/>
      </c>
      <c r="BZ21" s="110">
        <f t="shared" si="12"/>
      </c>
      <c r="CA21" s="110">
        <f t="shared" si="13"/>
      </c>
      <c r="CB21" s="110">
        <f t="shared" si="14"/>
      </c>
      <c r="CC21" s="110">
        <f t="shared" si="15"/>
      </c>
      <c r="CD21" s="110">
        <f t="shared" si="16"/>
      </c>
      <c r="CE21" s="110">
        <f t="shared" si="17"/>
      </c>
      <c r="CF21" s="110">
        <f t="shared" si="18"/>
      </c>
      <c r="CG21" s="110">
        <f t="shared" si="19"/>
      </c>
      <c r="CH21" s="110">
        <f t="shared" si="20"/>
      </c>
      <c r="CI21" s="110">
        <f t="shared" si="21"/>
      </c>
      <c r="CJ21" s="110">
        <f t="shared" si="22"/>
      </c>
      <c r="CK21" s="111">
        <f t="shared" si="23"/>
      </c>
      <c r="CL21" s="110">
        <f t="shared" si="24"/>
      </c>
      <c r="CM21" s="110">
        <f t="shared" si="25"/>
      </c>
      <c r="CN21" s="110">
        <f t="shared" si="26"/>
      </c>
      <c r="CO21" s="110">
        <f t="shared" si="27"/>
      </c>
      <c r="CP21" s="110">
        <f t="shared" si="28"/>
      </c>
      <c r="CQ21" s="110">
        <f t="shared" si="29"/>
      </c>
      <c r="CR21" s="110">
        <f t="shared" si="30"/>
      </c>
      <c r="CS21" s="110">
        <f t="shared" si="31"/>
      </c>
      <c r="CT21" s="110">
        <f t="shared" si="32"/>
      </c>
      <c r="CU21" s="110">
        <f t="shared" si="33"/>
      </c>
      <c r="CV21" s="110">
        <f t="shared" si="34"/>
      </c>
      <c r="CW21" s="110">
        <f t="shared" si="35"/>
      </c>
      <c r="CX21" s="110">
        <f t="shared" si="36"/>
      </c>
      <c r="CY21" s="110">
        <f t="shared" si="37"/>
      </c>
      <c r="CZ21" s="110">
        <f t="shared" si="38"/>
      </c>
      <c r="DA21" s="110">
        <f t="shared" si="39"/>
      </c>
      <c r="DB21" s="110">
        <f t="shared" si="40"/>
      </c>
      <c r="DC21" s="110">
        <f t="shared" si="41"/>
      </c>
      <c r="DD21" s="110">
        <f t="shared" si="42"/>
      </c>
      <c r="DE21" s="110">
        <f t="shared" si="43"/>
      </c>
      <c r="DF21" s="110">
        <f t="shared" si="44"/>
      </c>
      <c r="DG21" s="110">
        <f t="shared" si="45"/>
      </c>
      <c r="DH21" s="110">
        <f t="shared" si="46"/>
      </c>
      <c r="DI21" s="110">
        <f t="shared" si="47"/>
      </c>
      <c r="DJ21" s="110">
        <f t="shared" si="48"/>
      </c>
      <c r="DK21" s="110">
        <f t="shared" si="49"/>
      </c>
      <c r="DL21" s="110">
        <f t="shared" si="50"/>
      </c>
      <c r="DM21" s="110">
        <f t="shared" si="51"/>
      </c>
      <c r="DN21" s="110">
        <f t="shared" si="52"/>
      </c>
      <c r="DO21" s="110">
        <f t="shared" si="53"/>
      </c>
      <c r="DP21" s="110">
        <f t="shared" si="54"/>
      </c>
      <c r="DQ21" s="110">
        <f t="shared" si="55"/>
      </c>
      <c r="DR21" s="110">
        <f t="shared" si="56"/>
      </c>
      <c r="DS21" s="110">
        <f t="shared" si="57"/>
      </c>
      <c r="DT21" s="110">
        <f t="shared" si="58"/>
      </c>
      <c r="DU21" s="110">
        <f t="shared" si="59"/>
      </c>
      <c r="DV21" s="110">
        <f t="shared" si="60"/>
      </c>
      <c r="DW21" s="110">
        <f t="shared" si="61"/>
      </c>
      <c r="DX21" s="110">
        <f t="shared" si="62"/>
      </c>
      <c r="DY21" s="110">
        <f t="shared" si="63"/>
      </c>
      <c r="DZ21" s="110">
        <f t="shared" si="64"/>
      </c>
      <c r="EA21" s="110">
        <f t="shared" si="65"/>
      </c>
      <c r="EB21" s="104">
        <f t="shared" si="166"/>
      </c>
      <c r="EC21" s="104">
        <f t="shared" si="167"/>
      </c>
      <c r="ED21" s="104">
        <f t="shared" si="168"/>
      </c>
      <c r="EE21" s="104">
        <f t="shared" si="169"/>
      </c>
      <c r="EF21" s="110">
        <f t="shared" si="66"/>
      </c>
      <c r="EG21" s="110">
        <f t="shared" si="67"/>
      </c>
      <c r="EH21" s="110">
        <f t="shared" si="68"/>
      </c>
      <c r="EI21" s="110">
        <f t="shared" si="69"/>
      </c>
      <c r="EJ21" s="110">
        <f t="shared" si="70"/>
      </c>
      <c r="EK21" s="110">
        <f t="shared" si="71"/>
      </c>
      <c r="EL21" s="110">
        <f t="shared" si="72"/>
      </c>
      <c r="EM21" s="110">
        <f t="shared" si="73"/>
      </c>
      <c r="EN21" s="110">
        <f t="shared" si="74"/>
      </c>
      <c r="EO21" s="110">
        <f t="shared" si="75"/>
      </c>
      <c r="EP21" s="110">
        <f t="shared" si="76"/>
      </c>
      <c r="EQ21" s="110">
        <f t="shared" si="77"/>
      </c>
      <c r="ER21" s="110">
        <f t="shared" si="78"/>
      </c>
      <c r="ES21" s="110">
        <f t="shared" si="79"/>
      </c>
      <c r="ET21" s="110">
        <f t="shared" si="80"/>
      </c>
      <c r="EU21" s="110">
        <f t="shared" si="81"/>
      </c>
      <c r="EV21" s="110">
        <f t="shared" si="82"/>
      </c>
      <c r="EW21" s="110">
        <f t="shared" si="83"/>
      </c>
      <c r="EX21" s="110">
        <f t="shared" si="84"/>
      </c>
      <c r="EY21" s="110">
        <f t="shared" si="85"/>
      </c>
      <c r="EZ21" s="110">
        <f t="shared" si="86"/>
      </c>
      <c r="FA21" s="110">
        <f t="shared" si="87"/>
      </c>
      <c r="FB21" s="110">
        <f t="shared" si="88"/>
      </c>
      <c r="FC21" s="110">
        <f t="shared" si="89"/>
      </c>
      <c r="FD21" s="110">
        <f t="shared" si="90"/>
      </c>
      <c r="FE21" s="110">
        <f t="shared" si="91"/>
      </c>
      <c r="FF21" s="110">
        <f t="shared" si="92"/>
      </c>
      <c r="FG21" s="110">
        <f t="shared" si="93"/>
      </c>
      <c r="FH21" s="110">
        <f t="shared" si="94"/>
      </c>
      <c r="FI21" s="110">
        <f t="shared" si="95"/>
      </c>
      <c r="FJ21" s="110">
        <f t="shared" si="96"/>
        <v>10</v>
      </c>
      <c r="FK21" s="110">
        <f t="shared" si="97"/>
      </c>
      <c r="FL21" s="110">
        <f t="shared" si="98"/>
      </c>
      <c r="FM21" s="110">
        <f t="shared" si="99"/>
      </c>
      <c r="FN21" s="110">
        <f t="shared" si="100"/>
      </c>
      <c r="FO21" s="110">
        <f t="shared" si="101"/>
      </c>
      <c r="FP21" s="110">
        <f t="shared" si="102"/>
      </c>
      <c r="FQ21" s="110">
        <f t="shared" si="103"/>
      </c>
      <c r="FR21" s="110">
        <f t="shared" si="104"/>
      </c>
      <c r="FS21" s="110">
        <f t="shared" si="105"/>
      </c>
      <c r="FT21" s="110">
        <f t="shared" si="106"/>
      </c>
      <c r="FU21" s="110">
        <f t="shared" si="107"/>
      </c>
      <c r="FV21" s="110">
        <f t="shared" si="108"/>
      </c>
      <c r="FW21" s="110">
        <f t="shared" si="109"/>
      </c>
      <c r="FX21" s="110">
        <f t="shared" si="110"/>
      </c>
      <c r="FY21" s="110">
        <f t="shared" si="111"/>
      </c>
      <c r="FZ21" s="110">
        <f t="shared" si="112"/>
      </c>
      <c r="GA21" s="110">
        <f t="shared" si="113"/>
      </c>
      <c r="GB21" s="110">
        <f t="shared" si="114"/>
      </c>
      <c r="GC21" s="110">
        <f t="shared" si="115"/>
      </c>
      <c r="GD21" s="110">
        <f t="shared" si="116"/>
      </c>
      <c r="GE21" s="110">
        <f t="shared" si="117"/>
      </c>
      <c r="GF21" s="110">
        <f t="shared" si="118"/>
      </c>
      <c r="GG21" s="110">
        <f t="shared" si="119"/>
      </c>
      <c r="GH21" s="110">
        <f t="shared" si="120"/>
      </c>
      <c r="GI21" s="110">
        <f t="shared" si="121"/>
      </c>
      <c r="GJ21" s="110">
        <f t="shared" si="122"/>
      </c>
      <c r="GK21" s="110">
        <f t="shared" si="123"/>
      </c>
      <c r="GL21" s="110">
        <f t="shared" si="124"/>
      </c>
      <c r="GM21" s="110">
        <f t="shared" si="125"/>
      </c>
      <c r="GN21" s="110">
        <f t="shared" si="126"/>
      </c>
      <c r="GO21" s="110">
        <f t="shared" si="127"/>
      </c>
      <c r="GP21" s="110">
        <f t="shared" si="128"/>
      </c>
      <c r="GQ21" s="110">
        <f t="shared" si="129"/>
      </c>
      <c r="GR21" s="110">
        <f t="shared" si="130"/>
      </c>
      <c r="GS21" s="110">
        <f t="shared" si="131"/>
      </c>
      <c r="GT21" s="110">
        <f t="shared" si="132"/>
      </c>
      <c r="GU21" s="110">
        <f t="shared" si="133"/>
      </c>
      <c r="GV21" s="110">
        <f t="shared" si="134"/>
      </c>
      <c r="GW21" s="110">
        <f t="shared" si="135"/>
      </c>
      <c r="GX21" s="110">
        <f t="shared" si="136"/>
      </c>
      <c r="GY21" s="110">
        <f t="shared" si="137"/>
      </c>
      <c r="GZ21" s="110">
        <f t="shared" si="138"/>
      </c>
      <c r="HA21" s="110">
        <f t="shared" si="139"/>
      </c>
      <c r="HB21" s="110">
        <f t="shared" si="140"/>
      </c>
      <c r="HC21" s="110">
        <f t="shared" si="141"/>
      </c>
      <c r="HD21" s="110">
        <f t="shared" si="142"/>
      </c>
      <c r="HE21" s="110">
        <f t="shared" si="143"/>
      </c>
      <c r="HF21" s="110">
        <f t="shared" si="144"/>
      </c>
      <c r="HG21" s="110">
        <f t="shared" si="145"/>
      </c>
      <c r="HH21" s="110">
        <f t="shared" si="146"/>
      </c>
      <c r="HI21" s="110">
        <f t="shared" si="147"/>
      </c>
      <c r="HJ21" s="110">
        <f t="shared" si="148"/>
      </c>
      <c r="HK21" s="110">
        <f t="shared" si="149"/>
      </c>
      <c r="HL21" s="110">
        <f t="shared" si="150"/>
      </c>
      <c r="HM21" s="110">
        <f t="shared" si="151"/>
      </c>
      <c r="HN21" s="110">
        <f t="shared" si="152"/>
      </c>
      <c r="HO21" s="110">
        <f t="shared" si="153"/>
      </c>
      <c r="HP21" s="110">
        <f t="shared" si="154"/>
      </c>
      <c r="HQ21" s="110">
        <f t="shared" si="155"/>
      </c>
      <c r="HR21" s="110">
        <f t="shared" si="156"/>
      </c>
      <c r="HS21" s="104">
        <f t="shared" si="157"/>
      </c>
      <c r="HT21" s="104" t="str">
        <f t="shared" si="158"/>
        <v>10</v>
      </c>
      <c r="HU21" s="104">
        <f t="shared" si="159"/>
      </c>
      <c r="HV21" s="104">
        <f t="shared" si="160"/>
      </c>
      <c r="HW21" s="104" t="str">
        <f t="shared" si="161"/>
        <v>10</v>
      </c>
    </row>
    <row r="22" spans="1:231" ht="26.25" customHeight="1" hidden="1">
      <c r="A22" s="7">
        <f t="shared" si="162"/>
        <v>13516</v>
      </c>
      <c r="B22" s="8">
        <f t="shared" si="162"/>
        <v>13516</v>
      </c>
      <c r="C22" s="9">
        <v>11</v>
      </c>
      <c r="D22" s="10">
        <f t="shared" si="163"/>
      </c>
      <c r="E22" s="273"/>
      <c r="F22" s="274"/>
      <c r="G22" s="275"/>
      <c r="H22" s="115"/>
      <c r="I22" s="273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2"/>
      <c r="AE22" s="12">
        <f t="shared" si="164"/>
      </c>
      <c r="AF22" s="41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41">
        <f t="shared" si="170"/>
        <v>0</v>
      </c>
      <c r="AS22" s="42">
        <f t="shared" si="165"/>
        <v>0</v>
      </c>
      <c r="AT22" s="9">
        <f t="shared" si="171"/>
        <v>0</v>
      </c>
      <c r="AU22" s="43">
        <f t="shared" si="172"/>
        <v>0</v>
      </c>
      <c r="AV22" s="107"/>
      <c r="AW22" s="108">
        <f t="shared" si="0"/>
      </c>
      <c r="AX22" s="108">
        <f t="shared" si="1"/>
      </c>
      <c r="AY22" s="108">
        <f t="shared" si="2"/>
      </c>
      <c r="AZ22" s="108">
        <f t="shared" si="3"/>
      </c>
      <c r="BA22" s="108">
        <f t="shared" si="4"/>
      </c>
      <c r="BB22" s="108">
        <f t="shared" si="5"/>
      </c>
      <c r="BC22" s="108">
        <f t="shared" si="6"/>
      </c>
      <c r="BD22" s="108">
        <f t="shared" si="7"/>
      </c>
      <c r="BE22" s="109">
        <f t="shared" si="8"/>
      </c>
      <c r="BF22" s="109">
        <f t="shared" si="9"/>
      </c>
      <c r="BG22" s="109">
        <f t="shared" si="10"/>
      </c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>
        <f t="shared" si="11"/>
      </c>
      <c r="BZ22" s="110">
        <f t="shared" si="12"/>
      </c>
      <c r="CA22" s="110">
        <f t="shared" si="13"/>
      </c>
      <c r="CB22" s="110">
        <f t="shared" si="14"/>
      </c>
      <c r="CC22" s="110">
        <f t="shared" si="15"/>
      </c>
      <c r="CD22" s="110">
        <f t="shared" si="16"/>
      </c>
      <c r="CE22" s="110">
        <f t="shared" si="17"/>
      </c>
      <c r="CF22" s="110">
        <f t="shared" si="18"/>
      </c>
      <c r="CG22" s="110">
        <f t="shared" si="19"/>
      </c>
      <c r="CH22" s="110">
        <f t="shared" si="20"/>
      </c>
      <c r="CI22" s="110">
        <f t="shared" si="21"/>
      </c>
      <c r="CJ22" s="110">
        <f t="shared" si="22"/>
      </c>
      <c r="CK22" s="111">
        <f t="shared" si="23"/>
      </c>
      <c r="CL22" s="110">
        <f t="shared" si="24"/>
      </c>
      <c r="CM22" s="110">
        <f t="shared" si="25"/>
      </c>
      <c r="CN22" s="110">
        <f t="shared" si="26"/>
      </c>
      <c r="CO22" s="110">
        <f t="shared" si="27"/>
      </c>
      <c r="CP22" s="110">
        <f t="shared" si="28"/>
      </c>
      <c r="CQ22" s="110">
        <f t="shared" si="29"/>
      </c>
      <c r="CR22" s="110">
        <f t="shared" si="30"/>
      </c>
      <c r="CS22" s="110">
        <f t="shared" si="31"/>
      </c>
      <c r="CT22" s="110">
        <f t="shared" si="32"/>
      </c>
      <c r="CU22" s="110">
        <f t="shared" si="33"/>
      </c>
      <c r="CV22" s="110">
        <f t="shared" si="34"/>
      </c>
      <c r="CW22" s="110">
        <f t="shared" si="35"/>
      </c>
      <c r="CX22" s="110">
        <f t="shared" si="36"/>
      </c>
      <c r="CY22" s="110">
        <f t="shared" si="37"/>
      </c>
      <c r="CZ22" s="110">
        <f t="shared" si="38"/>
      </c>
      <c r="DA22" s="110">
        <f t="shared" si="39"/>
      </c>
      <c r="DB22" s="110">
        <f t="shared" si="40"/>
      </c>
      <c r="DC22" s="110">
        <f t="shared" si="41"/>
      </c>
      <c r="DD22" s="110">
        <f t="shared" si="42"/>
      </c>
      <c r="DE22" s="110">
        <f t="shared" si="43"/>
      </c>
      <c r="DF22" s="110">
        <f t="shared" si="44"/>
      </c>
      <c r="DG22" s="110">
        <f t="shared" si="45"/>
      </c>
      <c r="DH22" s="110">
        <f t="shared" si="46"/>
      </c>
      <c r="DI22" s="110">
        <f t="shared" si="47"/>
      </c>
      <c r="DJ22" s="110">
        <f t="shared" si="48"/>
      </c>
      <c r="DK22" s="110">
        <f t="shared" si="49"/>
      </c>
      <c r="DL22" s="110">
        <f t="shared" si="50"/>
      </c>
      <c r="DM22" s="110">
        <f t="shared" si="51"/>
      </c>
      <c r="DN22" s="110">
        <f t="shared" si="52"/>
      </c>
      <c r="DO22" s="110">
        <f t="shared" si="53"/>
      </c>
      <c r="DP22" s="110">
        <f t="shared" si="54"/>
      </c>
      <c r="DQ22" s="110">
        <f t="shared" si="55"/>
      </c>
      <c r="DR22" s="110">
        <f t="shared" si="56"/>
      </c>
      <c r="DS22" s="110">
        <f t="shared" si="57"/>
      </c>
      <c r="DT22" s="110">
        <f t="shared" si="58"/>
      </c>
      <c r="DU22" s="110">
        <f t="shared" si="59"/>
      </c>
      <c r="DV22" s="110">
        <f t="shared" si="60"/>
      </c>
      <c r="DW22" s="110">
        <f t="shared" si="61"/>
      </c>
      <c r="DX22" s="110">
        <f t="shared" si="62"/>
      </c>
      <c r="DY22" s="110">
        <f t="shared" si="63"/>
      </c>
      <c r="DZ22" s="110">
        <f t="shared" si="64"/>
      </c>
      <c r="EA22" s="110">
        <f t="shared" si="65"/>
      </c>
      <c r="EB22" s="104">
        <f t="shared" si="166"/>
      </c>
      <c r="EC22" s="104">
        <f t="shared" si="167"/>
      </c>
      <c r="ED22" s="104">
        <f t="shared" si="168"/>
      </c>
      <c r="EE22" s="104">
        <f t="shared" si="169"/>
      </c>
      <c r="EF22" s="110">
        <f t="shared" si="66"/>
      </c>
      <c r="EG22" s="110">
        <f t="shared" si="67"/>
      </c>
      <c r="EH22" s="110">
        <f t="shared" si="68"/>
      </c>
      <c r="EI22" s="110">
        <f t="shared" si="69"/>
      </c>
      <c r="EJ22" s="110">
        <f t="shared" si="70"/>
      </c>
      <c r="EK22" s="110">
        <f t="shared" si="71"/>
      </c>
      <c r="EL22" s="110">
        <f t="shared" si="72"/>
      </c>
      <c r="EM22" s="110">
        <f t="shared" si="73"/>
      </c>
      <c r="EN22" s="110">
        <f t="shared" si="74"/>
      </c>
      <c r="EO22" s="110">
        <f t="shared" si="75"/>
      </c>
      <c r="EP22" s="110">
        <f t="shared" si="76"/>
      </c>
      <c r="EQ22" s="110">
        <f t="shared" si="77"/>
      </c>
      <c r="ER22" s="110">
        <f t="shared" si="78"/>
      </c>
      <c r="ES22" s="110">
        <f t="shared" si="79"/>
      </c>
      <c r="ET22" s="110">
        <f t="shared" si="80"/>
      </c>
      <c r="EU22" s="110">
        <f t="shared" si="81"/>
      </c>
      <c r="EV22" s="110">
        <f t="shared" si="82"/>
      </c>
      <c r="EW22" s="110">
        <f t="shared" si="83"/>
      </c>
      <c r="EX22" s="110">
        <f t="shared" si="84"/>
      </c>
      <c r="EY22" s="110">
        <f t="shared" si="85"/>
      </c>
      <c r="EZ22" s="110">
        <f t="shared" si="86"/>
      </c>
      <c r="FA22" s="110">
        <f t="shared" si="87"/>
      </c>
      <c r="FB22" s="110">
        <f t="shared" si="88"/>
      </c>
      <c r="FC22" s="110">
        <f t="shared" si="89"/>
      </c>
      <c r="FD22" s="110">
        <f t="shared" si="90"/>
      </c>
      <c r="FE22" s="110">
        <f t="shared" si="91"/>
      </c>
      <c r="FF22" s="110">
        <f t="shared" si="92"/>
      </c>
      <c r="FG22" s="110">
        <f t="shared" si="93"/>
      </c>
      <c r="FH22" s="110">
        <f t="shared" si="94"/>
      </c>
      <c r="FI22" s="110">
        <f t="shared" si="95"/>
      </c>
      <c r="FJ22" s="110">
        <f t="shared" si="96"/>
      </c>
      <c r="FK22" s="110">
        <f t="shared" si="97"/>
        <v>11</v>
      </c>
      <c r="FL22" s="110">
        <f t="shared" si="98"/>
      </c>
      <c r="FM22" s="110">
        <f t="shared" si="99"/>
      </c>
      <c r="FN22" s="110">
        <f t="shared" si="100"/>
      </c>
      <c r="FO22" s="110">
        <f t="shared" si="101"/>
      </c>
      <c r="FP22" s="110">
        <f t="shared" si="102"/>
      </c>
      <c r="FQ22" s="110">
        <f t="shared" si="103"/>
      </c>
      <c r="FR22" s="110">
        <f t="shared" si="104"/>
      </c>
      <c r="FS22" s="110">
        <f t="shared" si="105"/>
      </c>
      <c r="FT22" s="110">
        <f t="shared" si="106"/>
      </c>
      <c r="FU22" s="110">
        <f t="shared" si="107"/>
      </c>
      <c r="FV22" s="110">
        <f t="shared" si="108"/>
      </c>
      <c r="FW22" s="110">
        <f t="shared" si="109"/>
      </c>
      <c r="FX22" s="110">
        <f t="shared" si="110"/>
      </c>
      <c r="FY22" s="110">
        <f t="shared" si="111"/>
      </c>
      <c r="FZ22" s="110">
        <f t="shared" si="112"/>
      </c>
      <c r="GA22" s="110">
        <f t="shared" si="113"/>
      </c>
      <c r="GB22" s="110">
        <f t="shared" si="114"/>
      </c>
      <c r="GC22" s="110">
        <f t="shared" si="115"/>
      </c>
      <c r="GD22" s="110">
        <f t="shared" si="116"/>
      </c>
      <c r="GE22" s="110">
        <f t="shared" si="117"/>
      </c>
      <c r="GF22" s="110">
        <f t="shared" si="118"/>
      </c>
      <c r="GG22" s="110">
        <f t="shared" si="119"/>
      </c>
      <c r="GH22" s="110">
        <f t="shared" si="120"/>
      </c>
      <c r="GI22" s="110">
        <f t="shared" si="121"/>
      </c>
      <c r="GJ22" s="110">
        <f t="shared" si="122"/>
      </c>
      <c r="GK22" s="110">
        <f t="shared" si="123"/>
      </c>
      <c r="GL22" s="110">
        <f t="shared" si="124"/>
      </c>
      <c r="GM22" s="110">
        <f t="shared" si="125"/>
      </c>
      <c r="GN22" s="110">
        <f t="shared" si="126"/>
      </c>
      <c r="GO22" s="110">
        <f t="shared" si="127"/>
      </c>
      <c r="GP22" s="110">
        <f t="shared" si="128"/>
      </c>
      <c r="GQ22" s="110">
        <f t="shared" si="129"/>
      </c>
      <c r="GR22" s="110">
        <f t="shared" si="130"/>
      </c>
      <c r="GS22" s="110">
        <f t="shared" si="131"/>
      </c>
      <c r="GT22" s="110">
        <f t="shared" si="132"/>
      </c>
      <c r="GU22" s="110">
        <f t="shared" si="133"/>
      </c>
      <c r="GV22" s="110">
        <f t="shared" si="134"/>
      </c>
      <c r="GW22" s="110">
        <f t="shared" si="135"/>
      </c>
      <c r="GX22" s="110">
        <f t="shared" si="136"/>
      </c>
      <c r="GY22" s="110">
        <f t="shared" si="137"/>
      </c>
      <c r="GZ22" s="110">
        <f t="shared" si="138"/>
      </c>
      <c r="HA22" s="110">
        <f t="shared" si="139"/>
      </c>
      <c r="HB22" s="110">
        <f t="shared" si="140"/>
      </c>
      <c r="HC22" s="110">
        <f t="shared" si="141"/>
      </c>
      <c r="HD22" s="110">
        <f t="shared" si="142"/>
      </c>
      <c r="HE22" s="110">
        <f t="shared" si="143"/>
      </c>
      <c r="HF22" s="110">
        <f t="shared" si="144"/>
      </c>
      <c r="HG22" s="110">
        <f t="shared" si="145"/>
      </c>
      <c r="HH22" s="110">
        <f t="shared" si="146"/>
      </c>
      <c r="HI22" s="110">
        <f t="shared" si="147"/>
      </c>
      <c r="HJ22" s="110">
        <f t="shared" si="148"/>
      </c>
      <c r="HK22" s="110">
        <f t="shared" si="149"/>
      </c>
      <c r="HL22" s="110">
        <f t="shared" si="150"/>
      </c>
      <c r="HM22" s="110">
        <f t="shared" si="151"/>
      </c>
      <c r="HN22" s="110">
        <f t="shared" si="152"/>
      </c>
      <c r="HO22" s="110">
        <f t="shared" si="153"/>
      </c>
      <c r="HP22" s="110">
        <f t="shared" si="154"/>
      </c>
      <c r="HQ22" s="110">
        <f t="shared" si="155"/>
      </c>
      <c r="HR22" s="110">
        <f t="shared" si="156"/>
      </c>
      <c r="HS22" s="104">
        <f t="shared" si="157"/>
      </c>
      <c r="HT22" s="104" t="str">
        <f t="shared" si="158"/>
        <v>11</v>
      </c>
      <c r="HU22" s="104">
        <f t="shared" si="159"/>
      </c>
      <c r="HV22" s="104">
        <f t="shared" si="160"/>
      </c>
      <c r="HW22" s="104" t="str">
        <f t="shared" si="161"/>
        <v>11</v>
      </c>
    </row>
    <row r="23" spans="1:231" ht="26.25" customHeight="1" hidden="1">
      <c r="A23" s="13">
        <f t="shared" si="162"/>
        <v>13881</v>
      </c>
      <c r="B23" s="14">
        <f t="shared" si="162"/>
        <v>13881</v>
      </c>
      <c r="C23" s="15">
        <v>12</v>
      </c>
      <c r="D23" s="16">
        <f t="shared" si="163"/>
      </c>
      <c r="E23" s="283"/>
      <c r="F23" s="284"/>
      <c r="G23" s="285"/>
      <c r="H23" s="116"/>
      <c r="I23" s="283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7"/>
      <c r="AE23" s="18">
        <f t="shared" si="164"/>
      </c>
      <c r="AF23" s="38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38">
        <f t="shared" si="170"/>
        <v>0</v>
      </c>
      <c r="AS23" s="39">
        <f t="shared" si="165"/>
        <v>0</v>
      </c>
      <c r="AT23" s="15">
        <f t="shared" si="171"/>
        <v>0</v>
      </c>
      <c r="AU23" s="40">
        <f t="shared" si="172"/>
        <v>0</v>
      </c>
      <c r="AV23" s="107">
        <v>1</v>
      </c>
      <c r="AW23" s="108">
        <f t="shared" si="0"/>
      </c>
      <c r="AX23" s="108">
        <f t="shared" si="1"/>
      </c>
      <c r="AY23" s="108">
        <f t="shared" si="2"/>
      </c>
      <c r="AZ23" s="108">
        <f t="shared" si="3"/>
      </c>
      <c r="BA23" s="108">
        <f t="shared" si="4"/>
      </c>
      <c r="BB23" s="108">
        <f t="shared" si="5"/>
      </c>
      <c r="BC23" s="108">
        <f t="shared" si="6"/>
      </c>
      <c r="BD23" s="108">
        <f t="shared" si="7"/>
      </c>
      <c r="BE23" s="109">
        <f t="shared" si="8"/>
      </c>
      <c r="BF23" s="109">
        <f t="shared" si="9"/>
      </c>
      <c r="BG23" s="109">
        <f t="shared" si="10"/>
      </c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>
        <f t="shared" si="11"/>
      </c>
      <c r="BZ23" s="110">
        <f t="shared" si="12"/>
      </c>
      <c r="CA23" s="110">
        <f t="shared" si="13"/>
      </c>
      <c r="CB23" s="110">
        <f t="shared" si="14"/>
      </c>
      <c r="CC23" s="110">
        <f t="shared" si="15"/>
      </c>
      <c r="CD23" s="110">
        <f t="shared" si="16"/>
      </c>
      <c r="CE23" s="110">
        <f t="shared" si="17"/>
      </c>
      <c r="CF23" s="110">
        <f t="shared" si="18"/>
      </c>
      <c r="CG23" s="110">
        <f t="shared" si="19"/>
      </c>
      <c r="CH23" s="110">
        <f t="shared" si="20"/>
      </c>
      <c r="CI23" s="110">
        <f t="shared" si="21"/>
      </c>
      <c r="CJ23" s="110">
        <f t="shared" si="22"/>
      </c>
      <c r="CK23" s="111">
        <f t="shared" si="23"/>
      </c>
      <c r="CL23" s="110">
        <f t="shared" si="24"/>
      </c>
      <c r="CM23" s="110">
        <f t="shared" si="25"/>
      </c>
      <c r="CN23" s="110">
        <f t="shared" si="26"/>
      </c>
      <c r="CO23" s="110">
        <f t="shared" si="27"/>
      </c>
      <c r="CP23" s="110">
        <f t="shared" si="28"/>
      </c>
      <c r="CQ23" s="110">
        <f t="shared" si="29"/>
      </c>
      <c r="CR23" s="110">
        <f t="shared" si="30"/>
      </c>
      <c r="CS23" s="110">
        <f t="shared" si="31"/>
      </c>
      <c r="CT23" s="110">
        <f t="shared" si="32"/>
      </c>
      <c r="CU23" s="110">
        <f t="shared" si="33"/>
      </c>
      <c r="CV23" s="110">
        <f t="shared" si="34"/>
      </c>
      <c r="CW23" s="110">
        <f t="shared" si="35"/>
      </c>
      <c r="CX23" s="110">
        <f t="shared" si="36"/>
      </c>
      <c r="CY23" s="110">
        <f t="shared" si="37"/>
      </c>
      <c r="CZ23" s="110">
        <f t="shared" si="38"/>
      </c>
      <c r="DA23" s="110">
        <f t="shared" si="39"/>
      </c>
      <c r="DB23" s="110">
        <f t="shared" si="40"/>
      </c>
      <c r="DC23" s="110">
        <f t="shared" si="41"/>
      </c>
      <c r="DD23" s="110">
        <f t="shared" si="42"/>
      </c>
      <c r="DE23" s="110">
        <f t="shared" si="43"/>
      </c>
      <c r="DF23" s="110">
        <f t="shared" si="44"/>
      </c>
      <c r="DG23" s="110">
        <f t="shared" si="45"/>
      </c>
      <c r="DH23" s="110">
        <f t="shared" si="46"/>
      </c>
      <c r="DI23" s="110">
        <f t="shared" si="47"/>
      </c>
      <c r="DJ23" s="110">
        <f t="shared" si="48"/>
      </c>
      <c r="DK23" s="110">
        <f t="shared" si="49"/>
      </c>
      <c r="DL23" s="110">
        <f t="shared" si="50"/>
      </c>
      <c r="DM23" s="110">
        <f t="shared" si="51"/>
      </c>
      <c r="DN23" s="110">
        <f t="shared" si="52"/>
      </c>
      <c r="DO23" s="110">
        <f t="shared" si="53"/>
      </c>
      <c r="DP23" s="110">
        <f t="shared" si="54"/>
      </c>
      <c r="DQ23" s="110">
        <f t="shared" si="55"/>
      </c>
      <c r="DR23" s="110">
        <f t="shared" si="56"/>
      </c>
      <c r="DS23" s="110">
        <f t="shared" si="57"/>
      </c>
      <c r="DT23" s="110">
        <f t="shared" si="58"/>
      </c>
      <c r="DU23" s="110">
        <f t="shared" si="59"/>
      </c>
      <c r="DV23" s="110">
        <f t="shared" si="60"/>
      </c>
      <c r="DW23" s="110">
        <f t="shared" si="61"/>
      </c>
      <c r="DX23" s="110">
        <f t="shared" si="62"/>
      </c>
      <c r="DY23" s="110">
        <f t="shared" si="63"/>
      </c>
      <c r="DZ23" s="110">
        <f t="shared" si="64"/>
      </c>
      <c r="EA23" s="110">
        <f t="shared" si="65"/>
      </c>
      <c r="EB23" s="104">
        <f t="shared" si="166"/>
      </c>
      <c r="EC23" s="104">
        <f t="shared" si="167"/>
      </c>
      <c r="ED23" s="104">
        <f t="shared" si="168"/>
      </c>
      <c r="EE23" s="104">
        <f t="shared" si="169"/>
      </c>
      <c r="EF23" s="110">
        <f t="shared" si="66"/>
      </c>
      <c r="EG23" s="110">
        <f t="shared" si="67"/>
      </c>
      <c r="EH23" s="110">
        <f t="shared" si="68"/>
      </c>
      <c r="EI23" s="110">
        <f t="shared" si="69"/>
      </c>
      <c r="EJ23" s="110">
        <f t="shared" si="70"/>
      </c>
      <c r="EK23" s="110">
        <f t="shared" si="71"/>
      </c>
      <c r="EL23" s="110">
        <f t="shared" si="72"/>
      </c>
      <c r="EM23" s="110">
        <f t="shared" si="73"/>
      </c>
      <c r="EN23" s="110">
        <f t="shared" si="74"/>
      </c>
      <c r="EO23" s="110">
        <f t="shared" si="75"/>
      </c>
      <c r="EP23" s="110">
        <f t="shared" si="76"/>
      </c>
      <c r="EQ23" s="110">
        <f t="shared" si="77"/>
      </c>
      <c r="ER23" s="110">
        <f t="shared" si="78"/>
      </c>
      <c r="ES23" s="110">
        <f t="shared" si="79"/>
      </c>
      <c r="ET23" s="110">
        <f t="shared" si="80"/>
      </c>
      <c r="EU23" s="110">
        <f t="shared" si="81"/>
      </c>
      <c r="EV23" s="110">
        <f t="shared" si="82"/>
      </c>
      <c r="EW23" s="110">
        <f t="shared" si="83"/>
      </c>
      <c r="EX23" s="110">
        <f t="shared" si="84"/>
      </c>
      <c r="EY23" s="110">
        <f t="shared" si="85"/>
      </c>
      <c r="EZ23" s="110">
        <f t="shared" si="86"/>
      </c>
      <c r="FA23" s="110">
        <f t="shared" si="87"/>
      </c>
      <c r="FB23" s="110">
        <f t="shared" si="88"/>
      </c>
      <c r="FC23" s="110">
        <f t="shared" si="89"/>
      </c>
      <c r="FD23" s="110">
        <f t="shared" si="90"/>
      </c>
      <c r="FE23" s="110">
        <f t="shared" si="91"/>
      </c>
      <c r="FF23" s="110">
        <f t="shared" si="92"/>
      </c>
      <c r="FG23" s="110">
        <f t="shared" si="93"/>
      </c>
      <c r="FH23" s="110">
        <f t="shared" si="94"/>
      </c>
      <c r="FI23" s="110">
        <f t="shared" si="95"/>
      </c>
      <c r="FJ23" s="110">
        <f t="shared" si="96"/>
      </c>
      <c r="FK23" s="110">
        <f t="shared" si="97"/>
      </c>
      <c r="FL23" s="110">
        <f t="shared" si="98"/>
        <v>12</v>
      </c>
      <c r="FM23" s="110">
        <f t="shared" si="99"/>
      </c>
      <c r="FN23" s="110">
        <f t="shared" si="100"/>
      </c>
      <c r="FO23" s="110">
        <f t="shared" si="101"/>
      </c>
      <c r="FP23" s="110">
        <f t="shared" si="102"/>
      </c>
      <c r="FQ23" s="110">
        <f t="shared" si="103"/>
      </c>
      <c r="FR23" s="110">
        <f t="shared" si="104"/>
      </c>
      <c r="FS23" s="110">
        <f t="shared" si="105"/>
      </c>
      <c r="FT23" s="110">
        <f t="shared" si="106"/>
      </c>
      <c r="FU23" s="110">
        <f t="shared" si="107"/>
      </c>
      <c r="FV23" s="110">
        <f t="shared" si="108"/>
      </c>
      <c r="FW23" s="110">
        <f t="shared" si="109"/>
      </c>
      <c r="FX23" s="110">
        <f t="shared" si="110"/>
      </c>
      <c r="FY23" s="110">
        <f t="shared" si="111"/>
      </c>
      <c r="FZ23" s="110">
        <f t="shared" si="112"/>
      </c>
      <c r="GA23" s="110">
        <f t="shared" si="113"/>
      </c>
      <c r="GB23" s="110">
        <f t="shared" si="114"/>
      </c>
      <c r="GC23" s="110">
        <f t="shared" si="115"/>
      </c>
      <c r="GD23" s="110">
        <f t="shared" si="116"/>
      </c>
      <c r="GE23" s="110">
        <f t="shared" si="117"/>
      </c>
      <c r="GF23" s="110">
        <f t="shared" si="118"/>
      </c>
      <c r="GG23" s="110">
        <f t="shared" si="119"/>
      </c>
      <c r="GH23" s="110">
        <f t="shared" si="120"/>
      </c>
      <c r="GI23" s="110">
        <f t="shared" si="121"/>
      </c>
      <c r="GJ23" s="110">
        <f t="shared" si="122"/>
      </c>
      <c r="GK23" s="110">
        <f t="shared" si="123"/>
      </c>
      <c r="GL23" s="110">
        <f t="shared" si="124"/>
      </c>
      <c r="GM23" s="110">
        <f t="shared" si="125"/>
      </c>
      <c r="GN23" s="110">
        <f t="shared" si="126"/>
      </c>
      <c r="GO23" s="110">
        <f t="shared" si="127"/>
      </c>
      <c r="GP23" s="110">
        <f t="shared" si="128"/>
      </c>
      <c r="GQ23" s="110">
        <f t="shared" si="129"/>
      </c>
      <c r="GR23" s="110">
        <f t="shared" si="130"/>
      </c>
      <c r="GS23" s="110">
        <f t="shared" si="131"/>
      </c>
      <c r="GT23" s="110">
        <f t="shared" si="132"/>
      </c>
      <c r="GU23" s="110">
        <f t="shared" si="133"/>
      </c>
      <c r="GV23" s="110">
        <f t="shared" si="134"/>
      </c>
      <c r="GW23" s="110">
        <f t="shared" si="135"/>
      </c>
      <c r="GX23" s="110">
        <f t="shared" si="136"/>
      </c>
      <c r="GY23" s="110">
        <f t="shared" si="137"/>
      </c>
      <c r="GZ23" s="110">
        <f t="shared" si="138"/>
      </c>
      <c r="HA23" s="110">
        <f t="shared" si="139"/>
      </c>
      <c r="HB23" s="110">
        <f t="shared" si="140"/>
      </c>
      <c r="HC23" s="110">
        <f t="shared" si="141"/>
      </c>
      <c r="HD23" s="110">
        <f t="shared" si="142"/>
      </c>
      <c r="HE23" s="110">
        <f t="shared" si="143"/>
      </c>
      <c r="HF23" s="110">
        <f t="shared" si="144"/>
      </c>
      <c r="HG23" s="110">
        <f t="shared" si="145"/>
      </c>
      <c r="HH23" s="110">
        <f t="shared" si="146"/>
      </c>
      <c r="HI23" s="110">
        <f t="shared" si="147"/>
      </c>
      <c r="HJ23" s="110">
        <f t="shared" si="148"/>
      </c>
      <c r="HK23" s="110">
        <f t="shared" si="149"/>
      </c>
      <c r="HL23" s="110">
        <f t="shared" si="150"/>
      </c>
      <c r="HM23" s="110">
        <f t="shared" si="151"/>
      </c>
      <c r="HN23" s="110">
        <f t="shared" si="152"/>
      </c>
      <c r="HO23" s="110">
        <f t="shared" si="153"/>
      </c>
      <c r="HP23" s="110">
        <f t="shared" si="154"/>
      </c>
      <c r="HQ23" s="110">
        <f t="shared" si="155"/>
      </c>
      <c r="HR23" s="110">
        <f t="shared" si="156"/>
      </c>
      <c r="HS23" s="104">
        <f t="shared" si="157"/>
      </c>
      <c r="HT23" s="104" t="str">
        <f t="shared" si="158"/>
        <v>12</v>
      </c>
      <c r="HU23" s="104">
        <f t="shared" si="159"/>
      </c>
      <c r="HV23" s="104">
        <f t="shared" si="160"/>
      </c>
      <c r="HW23" s="104" t="str">
        <f t="shared" si="161"/>
        <v>12</v>
      </c>
    </row>
    <row r="24" spans="1:231" ht="26.25" customHeight="1" hidden="1">
      <c r="A24" s="7">
        <f t="shared" si="162"/>
        <v>14246</v>
      </c>
      <c r="B24" s="8">
        <f t="shared" si="162"/>
        <v>14246</v>
      </c>
      <c r="C24" s="9">
        <v>13</v>
      </c>
      <c r="D24" s="10">
        <f t="shared" si="163"/>
      </c>
      <c r="E24" s="273"/>
      <c r="F24" s="274"/>
      <c r="G24" s="275"/>
      <c r="H24" s="115"/>
      <c r="I24" s="273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2"/>
      <c r="AE24" s="12">
        <f t="shared" si="164"/>
      </c>
      <c r="AF24" s="41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41">
        <f t="shared" si="170"/>
        <v>0</v>
      </c>
      <c r="AS24" s="42">
        <f t="shared" si="165"/>
        <v>0</v>
      </c>
      <c r="AT24" s="9">
        <f t="shared" si="171"/>
        <v>0</v>
      </c>
      <c r="AU24" s="43">
        <f t="shared" si="172"/>
        <v>0</v>
      </c>
      <c r="AV24" s="107"/>
      <c r="AW24" s="108">
        <f t="shared" si="0"/>
      </c>
      <c r="AX24" s="108">
        <f t="shared" si="1"/>
      </c>
      <c r="AY24" s="108">
        <f t="shared" si="2"/>
      </c>
      <c r="AZ24" s="108">
        <f t="shared" si="3"/>
      </c>
      <c r="BA24" s="108">
        <f t="shared" si="4"/>
      </c>
      <c r="BB24" s="108">
        <f t="shared" si="5"/>
      </c>
      <c r="BC24" s="108">
        <f t="shared" si="6"/>
      </c>
      <c r="BD24" s="108">
        <f t="shared" si="7"/>
      </c>
      <c r="BE24" s="109">
        <f t="shared" si="8"/>
      </c>
      <c r="BF24" s="109">
        <f t="shared" si="9"/>
      </c>
      <c r="BG24" s="109">
        <f t="shared" si="10"/>
      </c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>
        <f t="shared" si="11"/>
      </c>
      <c r="BZ24" s="110">
        <f t="shared" si="12"/>
      </c>
      <c r="CA24" s="110">
        <f t="shared" si="13"/>
      </c>
      <c r="CB24" s="110">
        <f t="shared" si="14"/>
      </c>
      <c r="CC24" s="110">
        <f t="shared" si="15"/>
      </c>
      <c r="CD24" s="110">
        <f t="shared" si="16"/>
      </c>
      <c r="CE24" s="110">
        <f t="shared" si="17"/>
      </c>
      <c r="CF24" s="110">
        <f t="shared" si="18"/>
      </c>
      <c r="CG24" s="110">
        <f t="shared" si="19"/>
      </c>
      <c r="CH24" s="110">
        <f t="shared" si="20"/>
      </c>
      <c r="CI24" s="110">
        <f t="shared" si="21"/>
      </c>
      <c r="CJ24" s="110">
        <f t="shared" si="22"/>
      </c>
      <c r="CK24" s="111">
        <f t="shared" si="23"/>
      </c>
      <c r="CL24" s="110">
        <f t="shared" si="24"/>
      </c>
      <c r="CM24" s="110">
        <f t="shared" si="25"/>
      </c>
      <c r="CN24" s="110">
        <f t="shared" si="26"/>
      </c>
      <c r="CO24" s="110">
        <f t="shared" si="27"/>
      </c>
      <c r="CP24" s="110">
        <f t="shared" si="28"/>
      </c>
      <c r="CQ24" s="110">
        <f t="shared" si="29"/>
      </c>
      <c r="CR24" s="110">
        <f t="shared" si="30"/>
      </c>
      <c r="CS24" s="110">
        <f t="shared" si="31"/>
      </c>
      <c r="CT24" s="110">
        <f t="shared" si="32"/>
      </c>
      <c r="CU24" s="110">
        <f t="shared" si="33"/>
      </c>
      <c r="CV24" s="110">
        <f t="shared" si="34"/>
      </c>
      <c r="CW24" s="110">
        <f t="shared" si="35"/>
      </c>
      <c r="CX24" s="110">
        <f t="shared" si="36"/>
      </c>
      <c r="CY24" s="110">
        <f t="shared" si="37"/>
      </c>
      <c r="CZ24" s="110">
        <f t="shared" si="38"/>
      </c>
      <c r="DA24" s="110">
        <f t="shared" si="39"/>
      </c>
      <c r="DB24" s="110">
        <f t="shared" si="40"/>
      </c>
      <c r="DC24" s="110">
        <f t="shared" si="41"/>
      </c>
      <c r="DD24" s="110">
        <f t="shared" si="42"/>
      </c>
      <c r="DE24" s="110">
        <f t="shared" si="43"/>
      </c>
      <c r="DF24" s="110">
        <f t="shared" si="44"/>
      </c>
      <c r="DG24" s="110">
        <f t="shared" si="45"/>
      </c>
      <c r="DH24" s="110">
        <f t="shared" si="46"/>
      </c>
      <c r="DI24" s="110">
        <f t="shared" si="47"/>
      </c>
      <c r="DJ24" s="110">
        <f t="shared" si="48"/>
      </c>
      <c r="DK24" s="110">
        <f t="shared" si="49"/>
      </c>
      <c r="DL24" s="110">
        <f t="shared" si="50"/>
      </c>
      <c r="DM24" s="110">
        <f t="shared" si="51"/>
      </c>
      <c r="DN24" s="110">
        <f t="shared" si="52"/>
      </c>
      <c r="DO24" s="110">
        <f t="shared" si="53"/>
      </c>
      <c r="DP24" s="110">
        <f t="shared" si="54"/>
      </c>
      <c r="DQ24" s="110">
        <f t="shared" si="55"/>
      </c>
      <c r="DR24" s="110">
        <f t="shared" si="56"/>
      </c>
      <c r="DS24" s="110">
        <f t="shared" si="57"/>
      </c>
      <c r="DT24" s="110">
        <f t="shared" si="58"/>
      </c>
      <c r="DU24" s="110">
        <f t="shared" si="59"/>
      </c>
      <c r="DV24" s="110">
        <f t="shared" si="60"/>
      </c>
      <c r="DW24" s="110">
        <f t="shared" si="61"/>
      </c>
      <c r="DX24" s="110">
        <f t="shared" si="62"/>
      </c>
      <c r="DY24" s="110">
        <f t="shared" si="63"/>
      </c>
      <c r="DZ24" s="110">
        <f t="shared" si="64"/>
      </c>
      <c r="EA24" s="110">
        <f t="shared" si="65"/>
      </c>
      <c r="EB24" s="104">
        <f t="shared" si="166"/>
      </c>
      <c r="EC24" s="104">
        <f t="shared" si="167"/>
      </c>
      <c r="ED24" s="104">
        <f t="shared" si="168"/>
      </c>
      <c r="EE24" s="104">
        <f t="shared" si="169"/>
      </c>
      <c r="EF24" s="110">
        <f t="shared" si="66"/>
      </c>
      <c r="EG24" s="110">
        <f t="shared" si="67"/>
      </c>
      <c r="EH24" s="110">
        <f t="shared" si="68"/>
      </c>
      <c r="EI24" s="110">
        <f t="shared" si="69"/>
      </c>
      <c r="EJ24" s="110">
        <f t="shared" si="70"/>
      </c>
      <c r="EK24" s="110">
        <f t="shared" si="71"/>
      </c>
      <c r="EL24" s="110">
        <f t="shared" si="72"/>
      </c>
      <c r="EM24" s="110">
        <f t="shared" si="73"/>
      </c>
      <c r="EN24" s="110">
        <f t="shared" si="74"/>
      </c>
      <c r="EO24" s="110">
        <f t="shared" si="75"/>
      </c>
      <c r="EP24" s="110">
        <f t="shared" si="76"/>
      </c>
      <c r="EQ24" s="110">
        <f t="shared" si="77"/>
      </c>
      <c r="ER24" s="110">
        <f t="shared" si="78"/>
      </c>
      <c r="ES24" s="110">
        <f t="shared" si="79"/>
      </c>
      <c r="ET24" s="110">
        <f t="shared" si="80"/>
      </c>
      <c r="EU24" s="110">
        <f t="shared" si="81"/>
      </c>
      <c r="EV24" s="110">
        <f t="shared" si="82"/>
      </c>
      <c r="EW24" s="110">
        <f t="shared" si="83"/>
      </c>
      <c r="EX24" s="110">
        <f t="shared" si="84"/>
      </c>
      <c r="EY24" s="110">
        <f t="shared" si="85"/>
      </c>
      <c r="EZ24" s="110">
        <f t="shared" si="86"/>
      </c>
      <c r="FA24" s="110">
        <f t="shared" si="87"/>
      </c>
      <c r="FB24" s="110">
        <f t="shared" si="88"/>
      </c>
      <c r="FC24" s="110">
        <f t="shared" si="89"/>
      </c>
      <c r="FD24" s="110">
        <f t="shared" si="90"/>
      </c>
      <c r="FE24" s="110">
        <f t="shared" si="91"/>
      </c>
      <c r="FF24" s="110">
        <f t="shared" si="92"/>
      </c>
      <c r="FG24" s="110">
        <f t="shared" si="93"/>
      </c>
      <c r="FH24" s="110">
        <f t="shared" si="94"/>
      </c>
      <c r="FI24" s="110">
        <f t="shared" si="95"/>
      </c>
      <c r="FJ24" s="110">
        <f t="shared" si="96"/>
      </c>
      <c r="FK24" s="110">
        <f t="shared" si="97"/>
      </c>
      <c r="FL24" s="110">
        <f t="shared" si="98"/>
      </c>
      <c r="FM24" s="110">
        <f t="shared" si="99"/>
        <v>13</v>
      </c>
      <c r="FN24" s="110">
        <f t="shared" si="100"/>
      </c>
      <c r="FO24" s="110">
        <f t="shared" si="101"/>
      </c>
      <c r="FP24" s="110">
        <f t="shared" si="102"/>
      </c>
      <c r="FQ24" s="110">
        <f t="shared" si="103"/>
      </c>
      <c r="FR24" s="110">
        <f t="shared" si="104"/>
      </c>
      <c r="FS24" s="110">
        <f t="shared" si="105"/>
      </c>
      <c r="FT24" s="110">
        <f t="shared" si="106"/>
      </c>
      <c r="FU24" s="110">
        <f t="shared" si="107"/>
      </c>
      <c r="FV24" s="110">
        <f t="shared" si="108"/>
      </c>
      <c r="FW24" s="110">
        <f t="shared" si="109"/>
      </c>
      <c r="FX24" s="110">
        <f t="shared" si="110"/>
      </c>
      <c r="FY24" s="110">
        <f t="shared" si="111"/>
      </c>
      <c r="FZ24" s="110">
        <f t="shared" si="112"/>
      </c>
      <c r="GA24" s="110">
        <f t="shared" si="113"/>
      </c>
      <c r="GB24" s="110">
        <f t="shared" si="114"/>
      </c>
      <c r="GC24" s="110">
        <f t="shared" si="115"/>
      </c>
      <c r="GD24" s="110">
        <f t="shared" si="116"/>
      </c>
      <c r="GE24" s="110">
        <f t="shared" si="117"/>
      </c>
      <c r="GF24" s="110">
        <f t="shared" si="118"/>
      </c>
      <c r="GG24" s="110">
        <f t="shared" si="119"/>
      </c>
      <c r="GH24" s="110">
        <f t="shared" si="120"/>
      </c>
      <c r="GI24" s="110">
        <f t="shared" si="121"/>
      </c>
      <c r="GJ24" s="110">
        <f t="shared" si="122"/>
      </c>
      <c r="GK24" s="110">
        <f t="shared" si="123"/>
      </c>
      <c r="GL24" s="110">
        <f t="shared" si="124"/>
      </c>
      <c r="GM24" s="110">
        <f t="shared" si="125"/>
      </c>
      <c r="GN24" s="110">
        <f t="shared" si="126"/>
      </c>
      <c r="GO24" s="110">
        <f t="shared" si="127"/>
      </c>
      <c r="GP24" s="110">
        <f t="shared" si="128"/>
      </c>
      <c r="GQ24" s="110">
        <f t="shared" si="129"/>
      </c>
      <c r="GR24" s="110">
        <f t="shared" si="130"/>
      </c>
      <c r="GS24" s="110">
        <f t="shared" si="131"/>
      </c>
      <c r="GT24" s="110">
        <f t="shared" si="132"/>
      </c>
      <c r="GU24" s="110">
        <f t="shared" si="133"/>
      </c>
      <c r="GV24" s="110">
        <f t="shared" si="134"/>
      </c>
      <c r="GW24" s="110">
        <f t="shared" si="135"/>
      </c>
      <c r="GX24" s="110">
        <f t="shared" si="136"/>
      </c>
      <c r="GY24" s="110">
        <f t="shared" si="137"/>
      </c>
      <c r="GZ24" s="110">
        <f t="shared" si="138"/>
      </c>
      <c r="HA24" s="110">
        <f t="shared" si="139"/>
      </c>
      <c r="HB24" s="110">
        <f t="shared" si="140"/>
      </c>
      <c r="HC24" s="110">
        <f t="shared" si="141"/>
      </c>
      <c r="HD24" s="110">
        <f t="shared" si="142"/>
      </c>
      <c r="HE24" s="110">
        <f t="shared" si="143"/>
      </c>
      <c r="HF24" s="110">
        <f t="shared" si="144"/>
      </c>
      <c r="HG24" s="110">
        <f t="shared" si="145"/>
      </c>
      <c r="HH24" s="110">
        <f t="shared" si="146"/>
      </c>
      <c r="HI24" s="110">
        <f t="shared" si="147"/>
      </c>
      <c r="HJ24" s="110">
        <f t="shared" si="148"/>
      </c>
      <c r="HK24" s="110">
        <f t="shared" si="149"/>
      </c>
      <c r="HL24" s="110">
        <f t="shared" si="150"/>
      </c>
      <c r="HM24" s="110">
        <f t="shared" si="151"/>
      </c>
      <c r="HN24" s="110">
        <f t="shared" si="152"/>
      </c>
      <c r="HO24" s="110">
        <f t="shared" si="153"/>
      </c>
      <c r="HP24" s="110">
        <f t="shared" si="154"/>
      </c>
      <c r="HQ24" s="110">
        <f t="shared" si="155"/>
      </c>
      <c r="HR24" s="110">
        <f t="shared" si="156"/>
      </c>
      <c r="HS24" s="104">
        <f t="shared" si="157"/>
      </c>
      <c r="HT24" s="104" t="str">
        <f t="shared" si="158"/>
        <v>13</v>
      </c>
      <c r="HU24" s="104">
        <f t="shared" si="159"/>
      </c>
      <c r="HV24" s="104">
        <f t="shared" si="160"/>
      </c>
      <c r="HW24" s="104" t="str">
        <f t="shared" si="161"/>
        <v>13</v>
      </c>
    </row>
    <row r="25" spans="1:231" ht="26.25" customHeight="1" hidden="1">
      <c r="A25" s="13">
        <f t="shared" si="162"/>
        <v>14611</v>
      </c>
      <c r="B25" s="14">
        <f t="shared" si="162"/>
        <v>14611</v>
      </c>
      <c r="C25" s="15">
        <v>14</v>
      </c>
      <c r="D25" s="16">
        <f t="shared" si="163"/>
      </c>
      <c r="E25" s="283"/>
      <c r="F25" s="284"/>
      <c r="G25" s="285"/>
      <c r="H25" s="116"/>
      <c r="I25" s="283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7"/>
      <c r="AE25" s="18">
        <f t="shared" si="164"/>
      </c>
      <c r="AF25" s="38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38">
        <f t="shared" si="170"/>
        <v>0</v>
      </c>
      <c r="AS25" s="39">
        <f t="shared" si="165"/>
        <v>0</v>
      </c>
      <c r="AT25" s="15">
        <f t="shared" si="171"/>
        <v>0</v>
      </c>
      <c r="AU25" s="40">
        <f t="shared" si="172"/>
        <v>0</v>
      </c>
      <c r="AV25" s="107">
        <v>1</v>
      </c>
      <c r="AW25" s="108">
        <f t="shared" si="0"/>
      </c>
      <c r="AX25" s="108">
        <f t="shared" si="1"/>
      </c>
      <c r="AY25" s="108">
        <f t="shared" si="2"/>
      </c>
      <c r="AZ25" s="108">
        <f t="shared" si="3"/>
      </c>
      <c r="BA25" s="108">
        <f t="shared" si="4"/>
      </c>
      <c r="BB25" s="108">
        <f t="shared" si="5"/>
      </c>
      <c r="BC25" s="108">
        <f t="shared" si="6"/>
      </c>
      <c r="BD25" s="108">
        <f t="shared" si="7"/>
      </c>
      <c r="BE25" s="109">
        <f t="shared" si="8"/>
      </c>
      <c r="BF25" s="109">
        <f t="shared" si="9"/>
      </c>
      <c r="BG25" s="109">
        <f t="shared" si="10"/>
      </c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>
        <f t="shared" si="11"/>
      </c>
      <c r="BZ25" s="110">
        <f t="shared" si="12"/>
      </c>
      <c r="CA25" s="110">
        <f t="shared" si="13"/>
      </c>
      <c r="CB25" s="110">
        <f t="shared" si="14"/>
      </c>
      <c r="CC25" s="110">
        <f t="shared" si="15"/>
      </c>
      <c r="CD25" s="110">
        <f t="shared" si="16"/>
      </c>
      <c r="CE25" s="110">
        <f t="shared" si="17"/>
      </c>
      <c r="CF25" s="110">
        <f t="shared" si="18"/>
      </c>
      <c r="CG25" s="110">
        <f t="shared" si="19"/>
      </c>
      <c r="CH25" s="110">
        <f t="shared" si="20"/>
      </c>
      <c r="CI25" s="110">
        <f t="shared" si="21"/>
      </c>
      <c r="CJ25" s="110">
        <f t="shared" si="22"/>
      </c>
      <c r="CK25" s="111">
        <f t="shared" si="23"/>
      </c>
      <c r="CL25" s="110">
        <f t="shared" si="24"/>
      </c>
      <c r="CM25" s="110">
        <f t="shared" si="25"/>
      </c>
      <c r="CN25" s="110">
        <f t="shared" si="26"/>
      </c>
      <c r="CO25" s="110">
        <f t="shared" si="27"/>
      </c>
      <c r="CP25" s="110">
        <f t="shared" si="28"/>
      </c>
      <c r="CQ25" s="110">
        <f t="shared" si="29"/>
      </c>
      <c r="CR25" s="110">
        <f t="shared" si="30"/>
      </c>
      <c r="CS25" s="110">
        <f t="shared" si="31"/>
      </c>
      <c r="CT25" s="110">
        <f t="shared" si="32"/>
      </c>
      <c r="CU25" s="110">
        <f t="shared" si="33"/>
      </c>
      <c r="CV25" s="110">
        <f t="shared" si="34"/>
      </c>
      <c r="CW25" s="110">
        <f t="shared" si="35"/>
      </c>
      <c r="CX25" s="110">
        <f t="shared" si="36"/>
      </c>
      <c r="CY25" s="110">
        <f t="shared" si="37"/>
      </c>
      <c r="CZ25" s="110">
        <f t="shared" si="38"/>
      </c>
      <c r="DA25" s="110">
        <f t="shared" si="39"/>
      </c>
      <c r="DB25" s="110">
        <f t="shared" si="40"/>
      </c>
      <c r="DC25" s="110">
        <f t="shared" si="41"/>
      </c>
      <c r="DD25" s="110">
        <f t="shared" si="42"/>
      </c>
      <c r="DE25" s="110">
        <f t="shared" si="43"/>
      </c>
      <c r="DF25" s="110">
        <f t="shared" si="44"/>
      </c>
      <c r="DG25" s="110">
        <f t="shared" si="45"/>
      </c>
      <c r="DH25" s="110">
        <f t="shared" si="46"/>
      </c>
      <c r="DI25" s="110">
        <f t="shared" si="47"/>
      </c>
      <c r="DJ25" s="110">
        <f t="shared" si="48"/>
      </c>
      <c r="DK25" s="110">
        <f t="shared" si="49"/>
      </c>
      <c r="DL25" s="110">
        <f t="shared" si="50"/>
      </c>
      <c r="DM25" s="110">
        <f t="shared" si="51"/>
      </c>
      <c r="DN25" s="110">
        <f t="shared" si="52"/>
      </c>
      <c r="DO25" s="110">
        <f t="shared" si="53"/>
      </c>
      <c r="DP25" s="110">
        <f t="shared" si="54"/>
      </c>
      <c r="DQ25" s="110">
        <f t="shared" si="55"/>
      </c>
      <c r="DR25" s="110">
        <f t="shared" si="56"/>
      </c>
      <c r="DS25" s="110">
        <f t="shared" si="57"/>
      </c>
      <c r="DT25" s="110">
        <f t="shared" si="58"/>
      </c>
      <c r="DU25" s="110">
        <f t="shared" si="59"/>
      </c>
      <c r="DV25" s="110">
        <f t="shared" si="60"/>
      </c>
      <c r="DW25" s="110">
        <f t="shared" si="61"/>
      </c>
      <c r="DX25" s="110">
        <f t="shared" si="62"/>
      </c>
      <c r="DY25" s="110">
        <f t="shared" si="63"/>
      </c>
      <c r="DZ25" s="110">
        <f t="shared" si="64"/>
      </c>
      <c r="EA25" s="110">
        <f t="shared" si="65"/>
      </c>
      <c r="EB25" s="104">
        <f t="shared" si="166"/>
      </c>
      <c r="EC25" s="104">
        <f t="shared" si="167"/>
      </c>
      <c r="ED25" s="104">
        <f t="shared" si="168"/>
      </c>
      <c r="EE25" s="104">
        <f t="shared" si="169"/>
      </c>
      <c r="EF25" s="110">
        <f t="shared" si="66"/>
      </c>
      <c r="EG25" s="110">
        <f t="shared" si="67"/>
      </c>
      <c r="EH25" s="110">
        <f t="shared" si="68"/>
      </c>
      <c r="EI25" s="110">
        <f t="shared" si="69"/>
      </c>
      <c r="EJ25" s="110">
        <f t="shared" si="70"/>
      </c>
      <c r="EK25" s="110">
        <f t="shared" si="71"/>
      </c>
      <c r="EL25" s="110">
        <f t="shared" si="72"/>
      </c>
      <c r="EM25" s="110">
        <f t="shared" si="73"/>
      </c>
      <c r="EN25" s="110">
        <f t="shared" si="74"/>
      </c>
      <c r="EO25" s="110">
        <f t="shared" si="75"/>
      </c>
      <c r="EP25" s="110">
        <f t="shared" si="76"/>
      </c>
      <c r="EQ25" s="110">
        <f t="shared" si="77"/>
      </c>
      <c r="ER25" s="110">
        <f t="shared" si="78"/>
      </c>
      <c r="ES25" s="110">
        <f t="shared" si="79"/>
      </c>
      <c r="ET25" s="110">
        <f t="shared" si="80"/>
      </c>
      <c r="EU25" s="110">
        <f t="shared" si="81"/>
      </c>
      <c r="EV25" s="110">
        <f t="shared" si="82"/>
      </c>
      <c r="EW25" s="110">
        <f t="shared" si="83"/>
      </c>
      <c r="EX25" s="110">
        <f t="shared" si="84"/>
      </c>
      <c r="EY25" s="110">
        <f t="shared" si="85"/>
      </c>
      <c r="EZ25" s="110">
        <f t="shared" si="86"/>
      </c>
      <c r="FA25" s="110">
        <f t="shared" si="87"/>
      </c>
      <c r="FB25" s="110">
        <f t="shared" si="88"/>
      </c>
      <c r="FC25" s="110">
        <f t="shared" si="89"/>
      </c>
      <c r="FD25" s="110">
        <f t="shared" si="90"/>
      </c>
      <c r="FE25" s="110">
        <f t="shared" si="91"/>
      </c>
      <c r="FF25" s="110">
        <f t="shared" si="92"/>
      </c>
      <c r="FG25" s="110">
        <f t="shared" si="93"/>
      </c>
      <c r="FH25" s="110">
        <f t="shared" si="94"/>
      </c>
      <c r="FI25" s="110">
        <f t="shared" si="95"/>
      </c>
      <c r="FJ25" s="110">
        <f t="shared" si="96"/>
      </c>
      <c r="FK25" s="110">
        <f t="shared" si="97"/>
      </c>
      <c r="FL25" s="110">
        <f t="shared" si="98"/>
      </c>
      <c r="FM25" s="110">
        <f t="shared" si="99"/>
      </c>
      <c r="FN25" s="110">
        <f t="shared" si="100"/>
        <v>14</v>
      </c>
      <c r="FO25" s="110">
        <f t="shared" si="101"/>
      </c>
      <c r="FP25" s="110">
        <f t="shared" si="102"/>
      </c>
      <c r="FQ25" s="110">
        <f t="shared" si="103"/>
      </c>
      <c r="FR25" s="110">
        <f t="shared" si="104"/>
      </c>
      <c r="FS25" s="110">
        <f t="shared" si="105"/>
      </c>
      <c r="FT25" s="110">
        <f t="shared" si="106"/>
      </c>
      <c r="FU25" s="110">
        <f t="shared" si="107"/>
      </c>
      <c r="FV25" s="110">
        <f t="shared" si="108"/>
      </c>
      <c r="FW25" s="110">
        <f t="shared" si="109"/>
      </c>
      <c r="FX25" s="110">
        <f t="shared" si="110"/>
      </c>
      <c r="FY25" s="110">
        <f t="shared" si="111"/>
      </c>
      <c r="FZ25" s="110">
        <f t="shared" si="112"/>
      </c>
      <c r="GA25" s="110">
        <f t="shared" si="113"/>
      </c>
      <c r="GB25" s="110">
        <f t="shared" si="114"/>
      </c>
      <c r="GC25" s="110">
        <f t="shared" si="115"/>
      </c>
      <c r="GD25" s="110">
        <f t="shared" si="116"/>
      </c>
      <c r="GE25" s="110">
        <f t="shared" si="117"/>
      </c>
      <c r="GF25" s="110">
        <f t="shared" si="118"/>
      </c>
      <c r="GG25" s="110">
        <f t="shared" si="119"/>
      </c>
      <c r="GH25" s="110">
        <f t="shared" si="120"/>
      </c>
      <c r="GI25" s="110">
        <f t="shared" si="121"/>
      </c>
      <c r="GJ25" s="110">
        <f t="shared" si="122"/>
      </c>
      <c r="GK25" s="110">
        <f t="shared" si="123"/>
      </c>
      <c r="GL25" s="110">
        <f t="shared" si="124"/>
      </c>
      <c r="GM25" s="110">
        <f t="shared" si="125"/>
      </c>
      <c r="GN25" s="110">
        <f t="shared" si="126"/>
      </c>
      <c r="GO25" s="110">
        <f t="shared" si="127"/>
      </c>
      <c r="GP25" s="110">
        <f t="shared" si="128"/>
      </c>
      <c r="GQ25" s="110">
        <f t="shared" si="129"/>
      </c>
      <c r="GR25" s="110">
        <f t="shared" si="130"/>
      </c>
      <c r="GS25" s="110">
        <f t="shared" si="131"/>
      </c>
      <c r="GT25" s="110">
        <f t="shared" si="132"/>
      </c>
      <c r="GU25" s="110">
        <f t="shared" si="133"/>
      </c>
      <c r="GV25" s="110">
        <f t="shared" si="134"/>
      </c>
      <c r="GW25" s="110">
        <f t="shared" si="135"/>
      </c>
      <c r="GX25" s="110">
        <f t="shared" si="136"/>
      </c>
      <c r="GY25" s="110">
        <f t="shared" si="137"/>
      </c>
      <c r="GZ25" s="110">
        <f t="shared" si="138"/>
      </c>
      <c r="HA25" s="110">
        <f t="shared" si="139"/>
      </c>
      <c r="HB25" s="110">
        <f t="shared" si="140"/>
      </c>
      <c r="HC25" s="110">
        <f t="shared" si="141"/>
      </c>
      <c r="HD25" s="110">
        <f t="shared" si="142"/>
      </c>
      <c r="HE25" s="110">
        <f t="shared" si="143"/>
      </c>
      <c r="HF25" s="110">
        <f t="shared" si="144"/>
      </c>
      <c r="HG25" s="110">
        <f t="shared" si="145"/>
      </c>
      <c r="HH25" s="110">
        <f t="shared" si="146"/>
      </c>
      <c r="HI25" s="110">
        <f t="shared" si="147"/>
      </c>
      <c r="HJ25" s="110">
        <f t="shared" si="148"/>
      </c>
      <c r="HK25" s="110">
        <f t="shared" si="149"/>
      </c>
      <c r="HL25" s="110">
        <f t="shared" si="150"/>
      </c>
      <c r="HM25" s="110">
        <f t="shared" si="151"/>
      </c>
      <c r="HN25" s="110">
        <f t="shared" si="152"/>
      </c>
      <c r="HO25" s="110">
        <f t="shared" si="153"/>
      </c>
      <c r="HP25" s="110">
        <f t="shared" si="154"/>
      </c>
      <c r="HQ25" s="110">
        <f t="shared" si="155"/>
      </c>
      <c r="HR25" s="110">
        <f t="shared" si="156"/>
      </c>
      <c r="HS25" s="104">
        <f t="shared" si="157"/>
      </c>
      <c r="HT25" s="104" t="str">
        <f t="shared" si="158"/>
        <v>14</v>
      </c>
      <c r="HU25" s="104">
        <f t="shared" si="159"/>
      </c>
      <c r="HV25" s="104">
        <f t="shared" si="160"/>
      </c>
      <c r="HW25" s="104" t="str">
        <f t="shared" si="161"/>
        <v>14</v>
      </c>
    </row>
    <row r="26" spans="1:231" ht="26.25" customHeight="1" hidden="1">
      <c r="A26" s="19">
        <f t="shared" si="162"/>
        <v>14977</v>
      </c>
      <c r="B26" s="20">
        <f t="shared" si="162"/>
        <v>14977</v>
      </c>
      <c r="C26" s="21">
        <v>15</v>
      </c>
      <c r="D26" s="10">
        <f t="shared" si="163"/>
      </c>
      <c r="E26" s="276"/>
      <c r="F26" s="277"/>
      <c r="G26" s="278"/>
      <c r="H26" s="117"/>
      <c r="I26" s="276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80"/>
      <c r="AE26" s="24">
        <f t="shared" si="164"/>
      </c>
      <c r="AF26" s="41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41">
        <f t="shared" si="170"/>
        <v>0</v>
      </c>
      <c r="AS26" s="42">
        <f t="shared" si="165"/>
        <v>0</v>
      </c>
      <c r="AT26" s="9">
        <f t="shared" si="171"/>
        <v>0</v>
      </c>
      <c r="AU26" s="43">
        <f t="shared" si="172"/>
        <v>0</v>
      </c>
      <c r="AV26" s="118"/>
      <c r="AW26" s="108">
        <f t="shared" si="0"/>
      </c>
      <c r="AX26" s="108">
        <f t="shared" si="1"/>
      </c>
      <c r="AY26" s="108">
        <f t="shared" si="2"/>
      </c>
      <c r="AZ26" s="108">
        <f t="shared" si="3"/>
      </c>
      <c r="BA26" s="108">
        <f t="shared" si="4"/>
      </c>
      <c r="BB26" s="108">
        <f t="shared" si="5"/>
      </c>
      <c r="BC26" s="108">
        <f t="shared" si="6"/>
      </c>
      <c r="BD26" s="108">
        <f t="shared" si="7"/>
      </c>
      <c r="BE26" s="109">
        <f t="shared" si="8"/>
      </c>
      <c r="BF26" s="109">
        <f t="shared" si="9"/>
      </c>
      <c r="BG26" s="109">
        <f t="shared" si="10"/>
      </c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>
        <f t="shared" si="11"/>
      </c>
      <c r="BZ26" s="110">
        <f t="shared" si="12"/>
      </c>
      <c r="CA26" s="110">
        <f t="shared" si="13"/>
      </c>
      <c r="CB26" s="110">
        <f t="shared" si="14"/>
      </c>
      <c r="CC26" s="110">
        <f t="shared" si="15"/>
      </c>
      <c r="CD26" s="110">
        <f t="shared" si="16"/>
      </c>
      <c r="CE26" s="110">
        <f t="shared" si="17"/>
      </c>
      <c r="CF26" s="110">
        <f t="shared" si="18"/>
      </c>
      <c r="CG26" s="110">
        <f t="shared" si="19"/>
      </c>
      <c r="CH26" s="110">
        <f t="shared" si="20"/>
      </c>
      <c r="CI26" s="110">
        <f t="shared" si="21"/>
      </c>
      <c r="CJ26" s="110">
        <f t="shared" si="22"/>
      </c>
      <c r="CK26" s="111">
        <f t="shared" si="23"/>
      </c>
      <c r="CL26" s="110">
        <f t="shared" si="24"/>
      </c>
      <c r="CM26" s="110">
        <f t="shared" si="25"/>
      </c>
      <c r="CN26" s="110">
        <f t="shared" si="26"/>
      </c>
      <c r="CO26" s="110">
        <f t="shared" si="27"/>
      </c>
      <c r="CP26" s="110">
        <f t="shared" si="28"/>
      </c>
      <c r="CQ26" s="110">
        <f t="shared" si="29"/>
      </c>
      <c r="CR26" s="110">
        <f t="shared" si="30"/>
      </c>
      <c r="CS26" s="110">
        <f t="shared" si="31"/>
      </c>
      <c r="CT26" s="110">
        <f t="shared" si="32"/>
      </c>
      <c r="CU26" s="110">
        <f t="shared" si="33"/>
      </c>
      <c r="CV26" s="110">
        <f t="shared" si="34"/>
      </c>
      <c r="CW26" s="110">
        <f t="shared" si="35"/>
      </c>
      <c r="CX26" s="110">
        <f t="shared" si="36"/>
      </c>
      <c r="CY26" s="110">
        <f t="shared" si="37"/>
      </c>
      <c r="CZ26" s="110">
        <f t="shared" si="38"/>
      </c>
      <c r="DA26" s="110">
        <f t="shared" si="39"/>
      </c>
      <c r="DB26" s="110">
        <f t="shared" si="40"/>
      </c>
      <c r="DC26" s="110">
        <f t="shared" si="41"/>
      </c>
      <c r="DD26" s="110">
        <f t="shared" si="42"/>
      </c>
      <c r="DE26" s="110">
        <f t="shared" si="43"/>
      </c>
      <c r="DF26" s="110">
        <f t="shared" si="44"/>
      </c>
      <c r="DG26" s="110">
        <f t="shared" si="45"/>
      </c>
      <c r="DH26" s="110">
        <f t="shared" si="46"/>
      </c>
      <c r="DI26" s="110">
        <f t="shared" si="47"/>
      </c>
      <c r="DJ26" s="110">
        <f t="shared" si="48"/>
      </c>
      <c r="DK26" s="110">
        <f t="shared" si="49"/>
      </c>
      <c r="DL26" s="110">
        <f t="shared" si="50"/>
      </c>
      <c r="DM26" s="110">
        <f t="shared" si="51"/>
      </c>
      <c r="DN26" s="110">
        <f t="shared" si="52"/>
      </c>
      <c r="DO26" s="110">
        <f t="shared" si="53"/>
      </c>
      <c r="DP26" s="110">
        <f t="shared" si="54"/>
      </c>
      <c r="DQ26" s="110">
        <f t="shared" si="55"/>
      </c>
      <c r="DR26" s="110">
        <f t="shared" si="56"/>
      </c>
      <c r="DS26" s="110">
        <f t="shared" si="57"/>
      </c>
      <c r="DT26" s="110">
        <f t="shared" si="58"/>
      </c>
      <c r="DU26" s="110">
        <f t="shared" si="59"/>
      </c>
      <c r="DV26" s="110">
        <f t="shared" si="60"/>
      </c>
      <c r="DW26" s="110">
        <f t="shared" si="61"/>
      </c>
      <c r="DX26" s="110">
        <f t="shared" si="62"/>
      </c>
      <c r="DY26" s="110">
        <f t="shared" si="63"/>
      </c>
      <c r="DZ26" s="110">
        <f t="shared" si="64"/>
      </c>
      <c r="EA26" s="110">
        <f t="shared" si="65"/>
      </c>
      <c r="EB26" s="104">
        <f t="shared" si="166"/>
      </c>
      <c r="EC26" s="104">
        <f t="shared" si="167"/>
      </c>
      <c r="ED26" s="104">
        <f t="shared" si="168"/>
      </c>
      <c r="EE26" s="104">
        <f t="shared" si="169"/>
      </c>
      <c r="EF26" s="110">
        <f t="shared" si="66"/>
      </c>
      <c r="EG26" s="110">
        <f t="shared" si="67"/>
      </c>
      <c r="EH26" s="110">
        <f t="shared" si="68"/>
      </c>
      <c r="EI26" s="110">
        <f t="shared" si="69"/>
      </c>
      <c r="EJ26" s="110">
        <f t="shared" si="70"/>
      </c>
      <c r="EK26" s="110">
        <f t="shared" si="71"/>
      </c>
      <c r="EL26" s="110">
        <f t="shared" si="72"/>
      </c>
      <c r="EM26" s="110">
        <f t="shared" si="73"/>
      </c>
      <c r="EN26" s="110">
        <f t="shared" si="74"/>
      </c>
      <c r="EO26" s="110">
        <f t="shared" si="75"/>
      </c>
      <c r="EP26" s="110">
        <f t="shared" si="76"/>
      </c>
      <c r="EQ26" s="110">
        <f t="shared" si="77"/>
      </c>
      <c r="ER26" s="110">
        <f t="shared" si="78"/>
      </c>
      <c r="ES26" s="110">
        <f t="shared" si="79"/>
      </c>
      <c r="ET26" s="110">
        <f t="shared" si="80"/>
      </c>
      <c r="EU26" s="110">
        <f t="shared" si="81"/>
      </c>
      <c r="EV26" s="110">
        <f t="shared" si="82"/>
      </c>
      <c r="EW26" s="110">
        <f t="shared" si="83"/>
      </c>
      <c r="EX26" s="110">
        <f t="shared" si="84"/>
      </c>
      <c r="EY26" s="110">
        <f t="shared" si="85"/>
      </c>
      <c r="EZ26" s="110">
        <f t="shared" si="86"/>
      </c>
      <c r="FA26" s="110">
        <f t="shared" si="87"/>
      </c>
      <c r="FB26" s="110">
        <f t="shared" si="88"/>
      </c>
      <c r="FC26" s="110">
        <f t="shared" si="89"/>
      </c>
      <c r="FD26" s="110">
        <f t="shared" si="90"/>
      </c>
      <c r="FE26" s="110">
        <f t="shared" si="91"/>
      </c>
      <c r="FF26" s="110">
        <f t="shared" si="92"/>
      </c>
      <c r="FG26" s="110">
        <f t="shared" si="93"/>
      </c>
      <c r="FH26" s="110">
        <f t="shared" si="94"/>
      </c>
      <c r="FI26" s="110">
        <f t="shared" si="95"/>
      </c>
      <c r="FJ26" s="110">
        <f t="shared" si="96"/>
      </c>
      <c r="FK26" s="110">
        <f t="shared" si="97"/>
      </c>
      <c r="FL26" s="110">
        <f t="shared" si="98"/>
      </c>
      <c r="FM26" s="110">
        <f t="shared" si="99"/>
      </c>
      <c r="FN26" s="110">
        <f t="shared" si="100"/>
      </c>
      <c r="FO26" s="110">
        <f t="shared" si="101"/>
        <v>15</v>
      </c>
      <c r="FP26" s="110">
        <f t="shared" si="102"/>
      </c>
      <c r="FQ26" s="110">
        <f t="shared" si="103"/>
      </c>
      <c r="FR26" s="110">
        <f t="shared" si="104"/>
      </c>
      <c r="FS26" s="110">
        <f t="shared" si="105"/>
      </c>
      <c r="FT26" s="110">
        <f t="shared" si="106"/>
      </c>
      <c r="FU26" s="110">
        <f t="shared" si="107"/>
      </c>
      <c r="FV26" s="110">
        <f t="shared" si="108"/>
      </c>
      <c r="FW26" s="110">
        <f t="shared" si="109"/>
      </c>
      <c r="FX26" s="110">
        <f t="shared" si="110"/>
      </c>
      <c r="FY26" s="110">
        <f t="shared" si="111"/>
      </c>
      <c r="FZ26" s="110">
        <f t="shared" si="112"/>
      </c>
      <c r="GA26" s="110">
        <f t="shared" si="113"/>
      </c>
      <c r="GB26" s="110">
        <f t="shared" si="114"/>
      </c>
      <c r="GC26" s="110">
        <f t="shared" si="115"/>
      </c>
      <c r="GD26" s="110">
        <f t="shared" si="116"/>
      </c>
      <c r="GE26" s="110">
        <f t="shared" si="117"/>
      </c>
      <c r="GF26" s="110">
        <f t="shared" si="118"/>
      </c>
      <c r="GG26" s="110">
        <f t="shared" si="119"/>
      </c>
      <c r="GH26" s="110">
        <f t="shared" si="120"/>
      </c>
      <c r="GI26" s="110">
        <f t="shared" si="121"/>
      </c>
      <c r="GJ26" s="110">
        <f t="shared" si="122"/>
      </c>
      <c r="GK26" s="110">
        <f t="shared" si="123"/>
      </c>
      <c r="GL26" s="110">
        <f t="shared" si="124"/>
      </c>
      <c r="GM26" s="110">
        <f t="shared" si="125"/>
      </c>
      <c r="GN26" s="110">
        <f t="shared" si="126"/>
      </c>
      <c r="GO26" s="110">
        <f t="shared" si="127"/>
      </c>
      <c r="GP26" s="110">
        <f t="shared" si="128"/>
      </c>
      <c r="GQ26" s="110">
        <f t="shared" si="129"/>
      </c>
      <c r="GR26" s="110">
        <f t="shared" si="130"/>
      </c>
      <c r="GS26" s="110">
        <f t="shared" si="131"/>
      </c>
      <c r="GT26" s="110">
        <f t="shared" si="132"/>
      </c>
      <c r="GU26" s="110">
        <f t="shared" si="133"/>
      </c>
      <c r="GV26" s="110">
        <f t="shared" si="134"/>
      </c>
      <c r="GW26" s="110">
        <f t="shared" si="135"/>
      </c>
      <c r="GX26" s="110">
        <f t="shared" si="136"/>
      </c>
      <c r="GY26" s="110">
        <f t="shared" si="137"/>
      </c>
      <c r="GZ26" s="110">
        <f t="shared" si="138"/>
      </c>
      <c r="HA26" s="110">
        <f t="shared" si="139"/>
      </c>
      <c r="HB26" s="110">
        <f t="shared" si="140"/>
      </c>
      <c r="HC26" s="110">
        <f t="shared" si="141"/>
      </c>
      <c r="HD26" s="110">
        <f t="shared" si="142"/>
      </c>
      <c r="HE26" s="110">
        <f t="shared" si="143"/>
      </c>
      <c r="HF26" s="110">
        <f t="shared" si="144"/>
      </c>
      <c r="HG26" s="110">
        <f t="shared" si="145"/>
      </c>
      <c r="HH26" s="110">
        <f t="shared" si="146"/>
      </c>
      <c r="HI26" s="110">
        <f t="shared" si="147"/>
      </c>
      <c r="HJ26" s="110">
        <f t="shared" si="148"/>
      </c>
      <c r="HK26" s="110">
        <f t="shared" si="149"/>
      </c>
      <c r="HL26" s="110">
        <f t="shared" si="150"/>
      </c>
      <c r="HM26" s="110">
        <f t="shared" si="151"/>
      </c>
      <c r="HN26" s="110">
        <f t="shared" si="152"/>
      </c>
      <c r="HO26" s="110">
        <f t="shared" si="153"/>
      </c>
      <c r="HP26" s="110">
        <f t="shared" si="154"/>
      </c>
      <c r="HQ26" s="110">
        <f t="shared" si="155"/>
      </c>
      <c r="HR26" s="110">
        <f t="shared" si="156"/>
      </c>
      <c r="HS26" s="104">
        <f t="shared" si="157"/>
      </c>
      <c r="HT26" s="104" t="str">
        <f t="shared" si="158"/>
        <v>15</v>
      </c>
      <c r="HU26" s="104">
        <f t="shared" si="159"/>
      </c>
      <c r="HV26" s="104">
        <f t="shared" si="160"/>
      </c>
      <c r="HW26" s="104" t="str">
        <f t="shared" si="161"/>
        <v>15</v>
      </c>
    </row>
    <row r="27" spans="1:231" ht="25.5" customHeight="1">
      <c r="A27" s="1">
        <f t="shared" si="162"/>
        <v>15342</v>
      </c>
      <c r="B27" s="2">
        <f t="shared" si="162"/>
        <v>15342</v>
      </c>
      <c r="C27" s="3">
        <v>16</v>
      </c>
      <c r="D27" s="4" t="str">
        <f t="shared" si="163"/>
        <v>16</v>
      </c>
      <c r="E27" s="270"/>
      <c r="F27" s="271"/>
      <c r="G27" s="272"/>
      <c r="H27" s="5"/>
      <c r="I27" s="270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52"/>
      <c r="AE27" s="6">
        <f t="shared" si="164"/>
      </c>
      <c r="AF27" s="199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44">
        <f t="shared" si="170"/>
        <v>0</v>
      </c>
      <c r="AS27" s="46">
        <f t="shared" si="165"/>
        <v>0</v>
      </c>
      <c r="AT27" s="45">
        <f t="shared" si="171"/>
        <v>0</v>
      </c>
      <c r="AU27" s="47">
        <f t="shared" si="172"/>
        <v>0</v>
      </c>
      <c r="AV27" s="107">
        <v>1</v>
      </c>
      <c r="AW27" s="119">
        <f t="shared" si="0"/>
      </c>
      <c r="AX27" s="119">
        <f t="shared" si="1"/>
      </c>
      <c r="AY27" s="119">
        <f t="shared" si="2"/>
      </c>
      <c r="AZ27" s="119">
        <f t="shared" si="3"/>
      </c>
      <c r="BA27" s="119">
        <f t="shared" si="4"/>
      </c>
      <c r="BB27" s="119">
        <f t="shared" si="5"/>
      </c>
      <c r="BC27" s="119">
        <f t="shared" si="6"/>
      </c>
      <c r="BD27" s="119">
        <f t="shared" si="7"/>
      </c>
      <c r="BE27" s="120">
        <f t="shared" si="8"/>
      </c>
      <c r="BF27" s="120">
        <f t="shared" si="9"/>
      </c>
      <c r="BG27" s="120">
        <f t="shared" si="10"/>
      </c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 t="str">
        <f t="shared" si="11"/>
        <v>16</v>
      </c>
      <c r="BZ27" s="110">
        <f t="shared" si="12"/>
      </c>
      <c r="CA27" s="110">
        <f t="shared" si="13"/>
      </c>
      <c r="CB27" s="110">
        <f t="shared" si="14"/>
      </c>
      <c r="CC27" s="110">
        <f t="shared" si="15"/>
      </c>
      <c r="CD27" s="110">
        <f t="shared" si="16"/>
      </c>
      <c r="CE27" s="110">
        <f t="shared" si="17"/>
      </c>
      <c r="CF27" s="110">
        <f t="shared" si="18"/>
      </c>
      <c r="CG27" s="110">
        <f t="shared" si="19"/>
      </c>
      <c r="CH27" s="110">
        <f t="shared" si="20"/>
      </c>
      <c r="CI27" s="110">
        <f t="shared" si="21"/>
      </c>
      <c r="CJ27" s="110">
        <f t="shared" si="22"/>
      </c>
      <c r="CK27" s="111">
        <f t="shared" si="23"/>
      </c>
      <c r="CL27" s="110">
        <f t="shared" si="24"/>
      </c>
      <c r="CM27" s="110">
        <f t="shared" si="25"/>
      </c>
      <c r="CN27" s="110">
        <f t="shared" si="26"/>
      </c>
      <c r="CO27" s="110">
        <f t="shared" si="27"/>
      </c>
      <c r="CP27" s="110">
        <f t="shared" si="28"/>
      </c>
      <c r="CQ27" s="110">
        <f t="shared" si="29"/>
      </c>
      <c r="CR27" s="110">
        <f t="shared" si="30"/>
      </c>
      <c r="CS27" s="110">
        <f t="shared" si="31"/>
      </c>
      <c r="CT27" s="110">
        <f t="shared" si="32"/>
      </c>
      <c r="CU27" s="110">
        <f t="shared" si="33"/>
      </c>
      <c r="CV27" s="110">
        <f t="shared" si="34"/>
      </c>
      <c r="CW27" s="110">
        <f t="shared" si="35"/>
      </c>
      <c r="CX27" s="110">
        <f t="shared" si="36"/>
      </c>
      <c r="CY27" s="110">
        <f t="shared" si="37"/>
      </c>
      <c r="CZ27" s="110">
        <f t="shared" si="38"/>
      </c>
      <c r="DA27" s="110">
        <f t="shared" si="39"/>
      </c>
      <c r="DB27" s="110">
        <f t="shared" si="40"/>
      </c>
      <c r="DC27" s="110">
        <f t="shared" si="41"/>
      </c>
      <c r="DD27" s="110">
        <f t="shared" si="42"/>
      </c>
      <c r="DE27" s="110">
        <f t="shared" si="43"/>
      </c>
      <c r="DF27" s="110">
        <f t="shared" si="44"/>
      </c>
      <c r="DG27" s="110">
        <f t="shared" si="45"/>
      </c>
      <c r="DH27" s="110">
        <f t="shared" si="46"/>
      </c>
      <c r="DI27" s="110">
        <f t="shared" si="47"/>
      </c>
      <c r="DJ27" s="110">
        <f t="shared" si="48"/>
      </c>
      <c r="DK27" s="110">
        <f t="shared" si="49"/>
      </c>
      <c r="DL27" s="110">
        <f t="shared" si="50"/>
      </c>
      <c r="DM27" s="110">
        <f t="shared" si="51"/>
      </c>
      <c r="DN27" s="110">
        <f t="shared" si="52"/>
      </c>
      <c r="DO27" s="110">
        <f t="shared" si="53"/>
      </c>
      <c r="DP27" s="110">
        <f t="shared" si="54"/>
      </c>
      <c r="DQ27" s="110">
        <f t="shared" si="55"/>
      </c>
      <c r="DR27" s="110">
        <f t="shared" si="56"/>
      </c>
      <c r="DS27" s="110">
        <f t="shared" si="57"/>
      </c>
      <c r="DT27" s="110">
        <f t="shared" si="58"/>
      </c>
      <c r="DU27" s="110">
        <f t="shared" si="59"/>
      </c>
      <c r="DV27" s="110">
        <f t="shared" si="60"/>
      </c>
      <c r="DW27" s="110">
        <f t="shared" si="61"/>
      </c>
      <c r="DX27" s="110">
        <f t="shared" si="62"/>
      </c>
      <c r="DY27" s="110">
        <f t="shared" si="63"/>
      </c>
      <c r="DZ27" s="110">
        <f t="shared" si="64"/>
      </c>
      <c r="EA27" s="110">
        <f t="shared" si="65"/>
      </c>
      <c r="EB27" s="104" t="str">
        <f t="shared" si="166"/>
        <v>16</v>
      </c>
      <c r="EC27" s="104">
        <f t="shared" si="167"/>
      </c>
      <c r="ED27" s="104">
        <f t="shared" si="168"/>
      </c>
      <c r="EE27" s="104" t="str">
        <f t="shared" si="169"/>
        <v>16</v>
      </c>
      <c r="EF27" s="110">
        <f t="shared" si="66"/>
      </c>
      <c r="EG27" s="110">
        <f t="shared" si="67"/>
      </c>
      <c r="EH27" s="110">
        <f t="shared" si="68"/>
      </c>
      <c r="EI27" s="110">
        <f t="shared" si="69"/>
      </c>
      <c r="EJ27" s="110">
        <f t="shared" si="70"/>
      </c>
      <c r="EK27" s="110">
        <f t="shared" si="71"/>
      </c>
      <c r="EL27" s="110">
        <f t="shared" si="72"/>
      </c>
      <c r="EM27" s="110">
        <f t="shared" si="73"/>
      </c>
      <c r="EN27" s="110">
        <f t="shared" si="74"/>
      </c>
      <c r="EO27" s="110">
        <f t="shared" si="75"/>
      </c>
      <c r="EP27" s="110">
        <f t="shared" si="76"/>
      </c>
      <c r="EQ27" s="110">
        <f t="shared" si="77"/>
      </c>
      <c r="ER27" s="110">
        <f t="shared" si="78"/>
      </c>
      <c r="ES27" s="110">
        <f t="shared" si="79"/>
      </c>
      <c r="ET27" s="110">
        <f t="shared" si="80"/>
      </c>
      <c r="EU27" s="110">
        <f t="shared" si="81"/>
      </c>
      <c r="EV27" s="110">
        <f t="shared" si="82"/>
      </c>
      <c r="EW27" s="110">
        <f t="shared" si="83"/>
      </c>
      <c r="EX27" s="110">
        <f t="shared" si="84"/>
      </c>
      <c r="EY27" s="110">
        <f t="shared" si="85"/>
      </c>
      <c r="EZ27" s="110">
        <f t="shared" si="86"/>
      </c>
      <c r="FA27" s="110">
        <f t="shared" si="87"/>
      </c>
      <c r="FB27" s="110">
        <f t="shared" si="88"/>
      </c>
      <c r="FC27" s="110">
        <f t="shared" si="89"/>
      </c>
      <c r="FD27" s="110">
        <f t="shared" si="90"/>
      </c>
      <c r="FE27" s="110">
        <f t="shared" si="91"/>
      </c>
      <c r="FF27" s="110">
        <f t="shared" si="92"/>
      </c>
      <c r="FG27" s="110">
        <f t="shared" si="93"/>
      </c>
      <c r="FH27" s="110">
        <f t="shared" si="94"/>
      </c>
      <c r="FI27" s="110">
        <f t="shared" si="95"/>
      </c>
      <c r="FJ27" s="110">
        <f t="shared" si="96"/>
      </c>
      <c r="FK27" s="110">
        <f t="shared" si="97"/>
      </c>
      <c r="FL27" s="110">
        <f t="shared" si="98"/>
      </c>
      <c r="FM27" s="110">
        <f t="shared" si="99"/>
      </c>
      <c r="FN27" s="110">
        <f t="shared" si="100"/>
      </c>
      <c r="FO27" s="110">
        <f t="shared" si="101"/>
      </c>
      <c r="FP27" s="110">
        <f t="shared" si="102"/>
        <v>16</v>
      </c>
      <c r="FQ27" s="110">
        <f t="shared" si="103"/>
      </c>
      <c r="FR27" s="110">
        <f t="shared" si="104"/>
      </c>
      <c r="FS27" s="110">
        <f t="shared" si="105"/>
      </c>
      <c r="FT27" s="110">
        <f t="shared" si="106"/>
      </c>
      <c r="FU27" s="110">
        <f t="shared" si="107"/>
      </c>
      <c r="FV27" s="110">
        <f t="shared" si="108"/>
      </c>
      <c r="FW27" s="110">
        <f t="shared" si="109"/>
      </c>
      <c r="FX27" s="110">
        <f t="shared" si="110"/>
      </c>
      <c r="FY27" s="110">
        <f t="shared" si="111"/>
      </c>
      <c r="FZ27" s="110">
        <f t="shared" si="112"/>
      </c>
      <c r="GA27" s="110">
        <f t="shared" si="113"/>
      </c>
      <c r="GB27" s="110">
        <f t="shared" si="114"/>
      </c>
      <c r="GC27" s="110">
        <f t="shared" si="115"/>
      </c>
      <c r="GD27" s="110">
        <f t="shared" si="116"/>
      </c>
      <c r="GE27" s="110">
        <f t="shared" si="117"/>
      </c>
      <c r="GF27" s="110">
        <f t="shared" si="118"/>
      </c>
      <c r="GG27" s="110">
        <f t="shared" si="119"/>
      </c>
      <c r="GH27" s="110">
        <f t="shared" si="120"/>
      </c>
      <c r="GI27" s="110">
        <f t="shared" si="121"/>
      </c>
      <c r="GJ27" s="110">
        <f t="shared" si="122"/>
      </c>
      <c r="GK27" s="110">
        <f t="shared" si="123"/>
      </c>
      <c r="GL27" s="110">
        <f t="shared" si="124"/>
      </c>
      <c r="GM27" s="110">
        <f t="shared" si="125"/>
      </c>
      <c r="GN27" s="110">
        <f t="shared" si="126"/>
      </c>
      <c r="GO27" s="110">
        <f t="shared" si="127"/>
      </c>
      <c r="GP27" s="110">
        <f t="shared" si="128"/>
      </c>
      <c r="GQ27" s="110">
        <f t="shared" si="129"/>
      </c>
      <c r="GR27" s="110">
        <f t="shared" si="130"/>
      </c>
      <c r="GS27" s="110">
        <f t="shared" si="131"/>
      </c>
      <c r="GT27" s="110">
        <f t="shared" si="132"/>
      </c>
      <c r="GU27" s="110">
        <f t="shared" si="133"/>
      </c>
      <c r="GV27" s="110">
        <f t="shared" si="134"/>
      </c>
      <c r="GW27" s="110">
        <f t="shared" si="135"/>
      </c>
      <c r="GX27" s="110">
        <f t="shared" si="136"/>
      </c>
      <c r="GY27" s="110">
        <f t="shared" si="137"/>
      </c>
      <c r="GZ27" s="110">
        <f t="shared" si="138"/>
      </c>
      <c r="HA27" s="110">
        <f t="shared" si="139"/>
      </c>
      <c r="HB27" s="110">
        <f t="shared" si="140"/>
      </c>
      <c r="HC27" s="110">
        <f t="shared" si="141"/>
      </c>
      <c r="HD27" s="110">
        <f t="shared" si="142"/>
      </c>
      <c r="HE27" s="110">
        <f t="shared" si="143"/>
      </c>
      <c r="HF27" s="110">
        <f t="shared" si="144"/>
      </c>
      <c r="HG27" s="110">
        <f t="shared" si="145"/>
      </c>
      <c r="HH27" s="110">
        <f t="shared" si="146"/>
      </c>
      <c r="HI27" s="110">
        <f t="shared" si="147"/>
      </c>
      <c r="HJ27" s="110">
        <f t="shared" si="148"/>
      </c>
      <c r="HK27" s="110">
        <f t="shared" si="149"/>
      </c>
      <c r="HL27" s="110">
        <f t="shared" si="150"/>
      </c>
      <c r="HM27" s="110">
        <f t="shared" si="151"/>
      </c>
      <c r="HN27" s="110">
        <f t="shared" si="152"/>
      </c>
      <c r="HO27" s="110">
        <f t="shared" si="153"/>
      </c>
      <c r="HP27" s="110">
        <f t="shared" si="154"/>
      </c>
      <c r="HQ27" s="110">
        <f t="shared" si="155"/>
      </c>
      <c r="HR27" s="110">
        <f t="shared" si="156"/>
      </c>
      <c r="HS27" s="104">
        <f t="shared" si="157"/>
      </c>
      <c r="HT27" s="104" t="str">
        <f t="shared" si="158"/>
        <v>16</v>
      </c>
      <c r="HU27" s="104">
        <f t="shared" si="159"/>
      </c>
      <c r="HV27" s="104">
        <f t="shared" si="160"/>
      </c>
      <c r="HW27" s="104" t="str">
        <f t="shared" si="161"/>
        <v>16</v>
      </c>
    </row>
    <row r="28" spans="1:231" ht="25.5" customHeight="1">
      <c r="A28" s="7">
        <f aca="true" t="shared" si="173" ref="A28:B43">DATE(YEAR(A27)+1,MONTH(A27),DAY(A27))</f>
        <v>15707</v>
      </c>
      <c r="B28" s="8">
        <f t="shared" si="173"/>
        <v>15707</v>
      </c>
      <c r="C28" s="9">
        <v>17</v>
      </c>
      <c r="D28" s="10" t="str">
        <f t="shared" si="163"/>
        <v>17</v>
      </c>
      <c r="E28" s="261"/>
      <c r="F28" s="262"/>
      <c r="G28" s="263"/>
      <c r="H28" s="11"/>
      <c r="I28" s="261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25"/>
      <c r="AE28" s="12">
        <f t="shared" si="164"/>
      </c>
      <c r="AF28" s="201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41">
        <f t="shared" si="170"/>
        <v>0</v>
      </c>
      <c r="AS28" s="42">
        <f t="shared" si="165"/>
        <v>0</v>
      </c>
      <c r="AT28" s="9">
        <f t="shared" si="171"/>
        <v>0</v>
      </c>
      <c r="AU28" s="43">
        <f t="shared" si="172"/>
        <v>0</v>
      </c>
      <c r="AV28" s="107"/>
      <c r="AW28" s="119">
        <f t="shared" si="0"/>
      </c>
      <c r="AX28" s="119">
        <f t="shared" si="1"/>
      </c>
      <c r="AY28" s="119">
        <f t="shared" si="2"/>
      </c>
      <c r="AZ28" s="119">
        <f t="shared" si="3"/>
      </c>
      <c r="BA28" s="119">
        <f t="shared" si="4"/>
      </c>
      <c r="BB28" s="119">
        <f t="shared" si="5"/>
      </c>
      <c r="BC28" s="119">
        <f t="shared" si="6"/>
      </c>
      <c r="BD28" s="119">
        <f t="shared" si="7"/>
      </c>
      <c r="BE28" s="120">
        <f t="shared" si="8"/>
      </c>
      <c r="BF28" s="120">
        <f t="shared" si="9"/>
      </c>
      <c r="BG28" s="120">
        <f t="shared" si="10"/>
      </c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>
        <f t="shared" si="11"/>
      </c>
      <c r="BZ28" s="110" t="str">
        <f t="shared" si="12"/>
        <v>17</v>
      </c>
      <c r="CA28" s="110">
        <f t="shared" si="13"/>
      </c>
      <c r="CB28" s="110">
        <f t="shared" si="14"/>
      </c>
      <c r="CC28" s="110">
        <f t="shared" si="15"/>
      </c>
      <c r="CD28" s="110">
        <f t="shared" si="16"/>
      </c>
      <c r="CE28" s="110">
        <f t="shared" si="17"/>
      </c>
      <c r="CF28" s="110">
        <f t="shared" si="18"/>
      </c>
      <c r="CG28" s="110">
        <f t="shared" si="19"/>
      </c>
      <c r="CH28" s="110">
        <f t="shared" si="20"/>
      </c>
      <c r="CI28" s="110">
        <f t="shared" si="21"/>
      </c>
      <c r="CJ28" s="110">
        <f t="shared" si="22"/>
      </c>
      <c r="CK28" s="111">
        <f t="shared" si="23"/>
      </c>
      <c r="CL28" s="110">
        <f t="shared" si="24"/>
      </c>
      <c r="CM28" s="110">
        <f t="shared" si="25"/>
      </c>
      <c r="CN28" s="110">
        <f t="shared" si="26"/>
      </c>
      <c r="CO28" s="110">
        <f t="shared" si="27"/>
      </c>
      <c r="CP28" s="110">
        <f t="shared" si="28"/>
      </c>
      <c r="CQ28" s="110">
        <f t="shared" si="29"/>
      </c>
      <c r="CR28" s="110">
        <f t="shared" si="30"/>
      </c>
      <c r="CS28" s="110">
        <f t="shared" si="31"/>
      </c>
      <c r="CT28" s="110">
        <f t="shared" si="32"/>
      </c>
      <c r="CU28" s="110">
        <f t="shared" si="33"/>
      </c>
      <c r="CV28" s="110">
        <f t="shared" si="34"/>
      </c>
      <c r="CW28" s="110">
        <f t="shared" si="35"/>
      </c>
      <c r="CX28" s="110">
        <f t="shared" si="36"/>
      </c>
      <c r="CY28" s="110">
        <f t="shared" si="37"/>
      </c>
      <c r="CZ28" s="110">
        <f t="shared" si="38"/>
      </c>
      <c r="DA28" s="110">
        <f t="shared" si="39"/>
      </c>
      <c r="DB28" s="110">
        <f t="shared" si="40"/>
      </c>
      <c r="DC28" s="110">
        <f t="shared" si="41"/>
      </c>
      <c r="DD28" s="110">
        <f t="shared" si="42"/>
      </c>
      <c r="DE28" s="110">
        <f t="shared" si="43"/>
      </c>
      <c r="DF28" s="110">
        <f t="shared" si="44"/>
      </c>
      <c r="DG28" s="110">
        <f t="shared" si="45"/>
      </c>
      <c r="DH28" s="110">
        <f t="shared" si="46"/>
      </c>
      <c r="DI28" s="110">
        <f t="shared" si="47"/>
      </c>
      <c r="DJ28" s="110">
        <f t="shared" si="48"/>
      </c>
      <c r="DK28" s="110">
        <f t="shared" si="49"/>
      </c>
      <c r="DL28" s="110">
        <f t="shared" si="50"/>
      </c>
      <c r="DM28" s="110">
        <f t="shared" si="51"/>
      </c>
      <c r="DN28" s="110">
        <f t="shared" si="52"/>
      </c>
      <c r="DO28" s="110">
        <f t="shared" si="53"/>
      </c>
      <c r="DP28" s="110">
        <f t="shared" si="54"/>
      </c>
      <c r="DQ28" s="110">
        <f t="shared" si="55"/>
      </c>
      <c r="DR28" s="110">
        <f t="shared" si="56"/>
      </c>
      <c r="DS28" s="110">
        <f t="shared" si="57"/>
      </c>
      <c r="DT28" s="110">
        <f t="shared" si="58"/>
      </c>
      <c r="DU28" s="110">
        <f t="shared" si="59"/>
      </c>
      <c r="DV28" s="110">
        <f t="shared" si="60"/>
      </c>
      <c r="DW28" s="110">
        <f t="shared" si="61"/>
      </c>
      <c r="DX28" s="110">
        <f t="shared" si="62"/>
      </c>
      <c r="DY28" s="110">
        <f t="shared" si="63"/>
      </c>
      <c r="DZ28" s="110">
        <f t="shared" si="64"/>
      </c>
      <c r="EA28" s="110">
        <f t="shared" si="65"/>
      </c>
      <c r="EB28" s="104" t="str">
        <f t="shared" si="166"/>
        <v>17</v>
      </c>
      <c r="EC28" s="104">
        <f t="shared" si="167"/>
      </c>
      <c r="ED28" s="104">
        <f t="shared" si="168"/>
      </c>
      <c r="EE28" s="104" t="str">
        <f t="shared" si="169"/>
        <v>17</v>
      </c>
      <c r="EF28" s="110">
        <f t="shared" si="66"/>
      </c>
      <c r="EG28" s="110">
        <f t="shared" si="67"/>
      </c>
      <c r="EH28" s="110">
        <f t="shared" si="68"/>
      </c>
      <c r="EI28" s="110">
        <f t="shared" si="69"/>
      </c>
      <c r="EJ28" s="110">
        <f t="shared" si="70"/>
      </c>
      <c r="EK28" s="110">
        <f t="shared" si="71"/>
      </c>
      <c r="EL28" s="110">
        <f t="shared" si="72"/>
      </c>
      <c r="EM28" s="110">
        <f t="shared" si="73"/>
      </c>
      <c r="EN28" s="110">
        <f t="shared" si="74"/>
      </c>
      <c r="EO28" s="110">
        <f t="shared" si="75"/>
      </c>
      <c r="EP28" s="110">
        <f t="shared" si="76"/>
      </c>
      <c r="EQ28" s="110">
        <f t="shared" si="77"/>
      </c>
      <c r="ER28" s="110">
        <f t="shared" si="78"/>
      </c>
      <c r="ES28" s="110">
        <f t="shared" si="79"/>
      </c>
      <c r="ET28" s="110">
        <f t="shared" si="80"/>
      </c>
      <c r="EU28" s="110">
        <f t="shared" si="81"/>
      </c>
      <c r="EV28" s="110">
        <f t="shared" si="82"/>
      </c>
      <c r="EW28" s="110">
        <f t="shared" si="83"/>
      </c>
      <c r="EX28" s="110">
        <f t="shared" si="84"/>
      </c>
      <c r="EY28" s="110">
        <f t="shared" si="85"/>
      </c>
      <c r="EZ28" s="110">
        <f t="shared" si="86"/>
      </c>
      <c r="FA28" s="110">
        <f t="shared" si="87"/>
      </c>
      <c r="FB28" s="110">
        <f t="shared" si="88"/>
      </c>
      <c r="FC28" s="110">
        <f t="shared" si="89"/>
      </c>
      <c r="FD28" s="110">
        <f t="shared" si="90"/>
      </c>
      <c r="FE28" s="110">
        <f t="shared" si="91"/>
      </c>
      <c r="FF28" s="110">
        <f t="shared" si="92"/>
      </c>
      <c r="FG28" s="110">
        <f t="shared" si="93"/>
      </c>
      <c r="FH28" s="110">
        <f t="shared" si="94"/>
      </c>
      <c r="FI28" s="110">
        <f t="shared" si="95"/>
      </c>
      <c r="FJ28" s="110">
        <f t="shared" si="96"/>
      </c>
      <c r="FK28" s="110">
        <f t="shared" si="97"/>
      </c>
      <c r="FL28" s="110">
        <f t="shared" si="98"/>
      </c>
      <c r="FM28" s="110">
        <f t="shared" si="99"/>
      </c>
      <c r="FN28" s="110">
        <f t="shared" si="100"/>
      </c>
      <c r="FO28" s="110">
        <f t="shared" si="101"/>
      </c>
      <c r="FP28" s="110">
        <f t="shared" si="102"/>
      </c>
      <c r="FQ28" s="110">
        <f t="shared" si="103"/>
        <v>17</v>
      </c>
      <c r="FR28" s="110">
        <f t="shared" si="104"/>
      </c>
      <c r="FS28" s="110">
        <f t="shared" si="105"/>
      </c>
      <c r="FT28" s="110">
        <f t="shared" si="106"/>
      </c>
      <c r="FU28" s="110">
        <f t="shared" si="107"/>
      </c>
      <c r="FV28" s="110">
        <f t="shared" si="108"/>
      </c>
      <c r="FW28" s="110">
        <f t="shared" si="109"/>
      </c>
      <c r="FX28" s="110">
        <f t="shared" si="110"/>
      </c>
      <c r="FY28" s="110">
        <f t="shared" si="111"/>
      </c>
      <c r="FZ28" s="110">
        <f t="shared" si="112"/>
      </c>
      <c r="GA28" s="110">
        <f t="shared" si="113"/>
      </c>
      <c r="GB28" s="110">
        <f t="shared" si="114"/>
      </c>
      <c r="GC28" s="110">
        <f t="shared" si="115"/>
      </c>
      <c r="GD28" s="110">
        <f t="shared" si="116"/>
      </c>
      <c r="GE28" s="110">
        <f t="shared" si="117"/>
      </c>
      <c r="GF28" s="110">
        <f t="shared" si="118"/>
      </c>
      <c r="GG28" s="110">
        <f t="shared" si="119"/>
      </c>
      <c r="GH28" s="110">
        <f t="shared" si="120"/>
      </c>
      <c r="GI28" s="110">
        <f t="shared" si="121"/>
      </c>
      <c r="GJ28" s="110">
        <f t="shared" si="122"/>
      </c>
      <c r="GK28" s="110">
        <f t="shared" si="123"/>
      </c>
      <c r="GL28" s="110">
        <f t="shared" si="124"/>
      </c>
      <c r="GM28" s="110">
        <f t="shared" si="125"/>
      </c>
      <c r="GN28" s="110">
        <f t="shared" si="126"/>
      </c>
      <c r="GO28" s="110">
        <f t="shared" si="127"/>
      </c>
      <c r="GP28" s="110">
        <f t="shared" si="128"/>
      </c>
      <c r="GQ28" s="110">
        <f t="shared" si="129"/>
      </c>
      <c r="GR28" s="110">
        <f t="shared" si="130"/>
      </c>
      <c r="GS28" s="110">
        <f t="shared" si="131"/>
      </c>
      <c r="GT28" s="110">
        <f t="shared" si="132"/>
      </c>
      <c r="GU28" s="110">
        <f t="shared" si="133"/>
      </c>
      <c r="GV28" s="110">
        <f t="shared" si="134"/>
      </c>
      <c r="GW28" s="110">
        <f t="shared" si="135"/>
      </c>
      <c r="GX28" s="110">
        <f t="shared" si="136"/>
      </c>
      <c r="GY28" s="110">
        <f t="shared" si="137"/>
      </c>
      <c r="GZ28" s="110">
        <f t="shared" si="138"/>
      </c>
      <c r="HA28" s="110">
        <f t="shared" si="139"/>
      </c>
      <c r="HB28" s="110">
        <f t="shared" si="140"/>
      </c>
      <c r="HC28" s="110">
        <f t="shared" si="141"/>
      </c>
      <c r="HD28" s="110">
        <f t="shared" si="142"/>
      </c>
      <c r="HE28" s="110">
        <f t="shared" si="143"/>
      </c>
      <c r="HF28" s="110">
        <f t="shared" si="144"/>
      </c>
      <c r="HG28" s="110">
        <f t="shared" si="145"/>
      </c>
      <c r="HH28" s="110">
        <f t="shared" si="146"/>
      </c>
      <c r="HI28" s="110">
        <f t="shared" si="147"/>
      </c>
      <c r="HJ28" s="110">
        <f t="shared" si="148"/>
      </c>
      <c r="HK28" s="110">
        <f t="shared" si="149"/>
      </c>
      <c r="HL28" s="110">
        <f t="shared" si="150"/>
      </c>
      <c r="HM28" s="110">
        <f t="shared" si="151"/>
      </c>
      <c r="HN28" s="110">
        <f t="shared" si="152"/>
      </c>
      <c r="HO28" s="110">
        <f t="shared" si="153"/>
      </c>
      <c r="HP28" s="110">
        <f t="shared" si="154"/>
      </c>
      <c r="HQ28" s="110">
        <f t="shared" si="155"/>
      </c>
      <c r="HR28" s="110">
        <f t="shared" si="156"/>
      </c>
      <c r="HS28" s="104">
        <f t="shared" si="157"/>
      </c>
      <c r="HT28" s="104" t="str">
        <f t="shared" si="158"/>
        <v>17</v>
      </c>
      <c r="HU28" s="104">
        <f t="shared" si="159"/>
      </c>
      <c r="HV28" s="104">
        <f t="shared" si="160"/>
      </c>
      <c r="HW28" s="104" t="str">
        <f t="shared" si="161"/>
        <v>17</v>
      </c>
    </row>
    <row r="29" spans="1:231" ht="25.5" customHeight="1">
      <c r="A29" s="13">
        <f t="shared" si="173"/>
        <v>16072</v>
      </c>
      <c r="B29" s="14">
        <f t="shared" si="173"/>
        <v>16072</v>
      </c>
      <c r="C29" s="15">
        <v>18</v>
      </c>
      <c r="D29" s="16" t="str">
        <f t="shared" si="163"/>
        <v>18</v>
      </c>
      <c r="E29" s="254"/>
      <c r="F29" s="255"/>
      <c r="G29" s="256"/>
      <c r="H29" s="17"/>
      <c r="I29" s="254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33"/>
      <c r="AE29" s="18">
        <f t="shared" si="164"/>
      </c>
      <c r="AF29" s="203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38">
        <f t="shared" si="170"/>
        <v>0</v>
      </c>
      <c r="AS29" s="39">
        <f t="shared" si="165"/>
        <v>0</v>
      </c>
      <c r="AT29" s="15">
        <f t="shared" si="171"/>
        <v>0</v>
      </c>
      <c r="AU29" s="40">
        <f t="shared" si="172"/>
        <v>0</v>
      </c>
      <c r="AV29" s="107">
        <v>1</v>
      </c>
      <c r="AW29" s="119">
        <f t="shared" si="0"/>
      </c>
      <c r="AX29" s="119">
        <f t="shared" si="1"/>
      </c>
      <c r="AY29" s="119">
        <f t="shared" si="2"/>
      </c>
      <c r="AZ29" s="119">
        <f t="shared" si="3"/>
      </c>
      <c r="BA29" s="119">
        <f t="shared" si="4"/>
      </c>
      <c r="BB29" s="119">
        <f t="shared" si="5"/>
      </c>
      <c r="BC29" s="119">
        <f t="shared" si="6"/>
      </c>
      <c r="BD29" s="119">
        <f t="shared" si="7"/>
      </c>
      <c r="BE29" s="120">
        <f t="shared" si="8"/>
      </c>
      <c r="BF29" s="120">
        <f t="shared" si="9"/>
      </c>
      <c r="BG29" s="120">
        <f t="shared" si="10"/>
      </c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>
        <f t="shared" si="11"/>
      </c>
      <c r="BZ29" s="110">
        <f t="shared" si="12"/>
      </c>
      <c r="CA29" s="110" t="str">
        <f t="shared" si="13"/>
        <v>18</v>
      </c>
      <c r="CB29" s="110">
        <f t="shared" si="14"/>
      </c>
      <c r="CC29" s="110">
        <f t="shared" si="15"/>
      </c>
      <c r="CD29" s="110">
        <f t="shared" si="16"/>
      </c>
      <c r="CE29" s="110">
        <f t="shared" si="17"/>
      </c>
      <c r="CF29" s="110">
        <f t="shared" si="18"/>
      </c>
      <c r="CG29" s="110">
        <f t="shared" si="19"/>
      </c>
      <c r="CH29" s="110">
        <f t="shared" si="20"/>
      </c>
      <c r="CI29" s="110">
        <f t="shared" si="21"/>
      </c>
      <c r="CJ29" s="110">
        <f t="shared" si="22"/>
      </c>
      <c r="CK29" s="111">
        <f t="shared" si="23"/>
      </c>
      <c r="CL29" s="110">
        <f t="shared" si="24"/>
      </c>
      <c r="CM29" s="110">
        <f t="shared" si="25"/>
      </c>
      <c r="CN29" s="110">
        <f t="shared" si="26"/>
      </c>
      <c r="CO29" s="110">
        <f t="shared" si="27"/>
      </c>
      <c r="CP29" s="110">
        <f t="shared" si="28"/>
      </c>
      <c r="CQ29" s="110">
        <f t="shared" si="29"/>
      </c>
      <c r="CR29" s="110">
        <f t="shared" si="30"/>
      </c>
      <c r="CS29" s="110">
        <f t="shared" si="31"/>
      </c>
      <c r="CT29" s="110">
        <f t="shared" si="32"/>
      </c>
      <c r="CU29" s="110">
        <f t="shared" si="33"/>
      </c>
      <c r="CV29" s="110">
        <f t="shared" si="34"/>
      </c>
      <c r="CW29" s="110">
        <f t="shared" si="35"/>
      </c>
      <c r="CX29" s="110">
        <f t="shared" si="36"/>
      </c>
      <c r="CY29" s="110">
        <f t="shared" si="37"/>
      </c>
      <c r="CZ29" s="110">
        <f t="shared" si="38"/>
      </c>
      <c r="DA29" s="110">
        <f t="shared" si="39"/>
      </c>
      <c r="DB29" s="110">
        <f t="shared" si="40"/>
      </c>
      <c r="DC29" s="110">
        <f t="shared" si="41"/>
      </c>
      <c r="DD29" s="110">
        <f t="shared" si="42"/>
      </c>
      <c r="DE29" s="110">
        <f t="shared" si="43"/>
      </c>
      <c r="DF29" s="110">
        <f t="shared" si="44"/>
      </c>
      <c r="DG29" s="110">
        <f t="shared" si="45"/>
      </c>
      <c r="DH29" s="110">
        <f t="shared" si="46"/>
      </c>
      <c r="DI29" s="110">
        <f t="shared" si="47"/>
      </c>
      <c r="DJ29" s="110">
        <f t="shared" si="48"/>
      </c>
      <c r="DK29" s="110">
        <f t="shared" si="49"/>
      </c>
      <c r="DL29" s="110">
        <f t="shared" si="50"/>
      </c>
      <c r="DM29" s="110">
        <f t="shared" si="51"/>
      </c>
      <c r="DN29" s="110">
        <f t="shared" si="52"/>
      </c>
      <c r="DO29" s="110">
        <f t="shared" si="53"/>
      </c>
      <c r="DP29" s="110">
        <f t="shared" si="54"/>
      </c>
      <c r="DQ29" s="110">
        <f t="shared" si="55"/>
      </c>
      <c r="DR29" s="110">
        <f t="shared" si="56"/>
      </c>
      <c r="DS29" s="110">
        <f t="shared" si="57"/>
      </c>
      <c r="DT29" s="110">
        <f t="shared" si="58"/>
      </c>
      <c r="DU29" s="110">
        <f t="shared" si="59"/>
      </c>
      <c r="DV29" s="110">
        <f t="shared" si="60"/>
      </c>
      <c r="DW29" s="110">
        <f t="shared" si="61"/>
      </c>
      <c r="DX29" s="110">
        <f t="shared" si="62"/>
      </c>
      <c r="DY29" s="110">
        <f t="shared" si="63"/>
      </c>
      <c r="DZ29" s="110">
        <f t="shared" si="64"/>
      </c>
      <c r="EA29" s="110">
        <f t="shared" si="65"/>
      </c>
      <c r="EB29" s="104" t="str">
        <f t="shared" si="166"/>
        <v>18</v>
      </c>
      <c r="EC29" s="104">
        <f t="shared" si="167"/>
      </c>
      <c r="ED29" s="104">
        <f t="shared" si="168"/>
      </c>
      <c r="EE29" s="104" t="str">
        <f t="shared" si="169"/>
        <v>18</v>
      </c>
      <c r="EF29" s="110">
        <f t="shared" si="66"/>
      </c>
      <c r="EG29" s="110">
        <f t="shared" si="67"/>
      </c>
      <c r="EH29" s="110">
        <f t="shared" si="68"/>
      </c>
      <c r="EI29" s="110">
        <f t="shared" si="69"/>
      </c>
      <c r="EJ29" s="110">
        <f t="shared" si="70"/>
      </c>
      <c r="EK29" s="110">
        <f t="shared" si="71"/>
      </c>
      <c r="EL29" s="110">
        <f t="shared" si="72"/>
      </c>
      <c r="EM29" s="110">
        <f t="shared" si="73"/>
      </c>
      <c r="EN29" s="110">
        <f t="shared" si="74"/>
      </c>
      <c r="EO29" s="110">
        <f t="shared" si="75"/>
      </c>
      <c r="EP29" s="110">
        <f t="shared" si="76"/>
      </c>
      <c r="EQ29" s="110">
        <f t="shared" si="77"/>
      </c>
      <c r="ER29" s="110">
        <f t="shared" si="78"/>
      </c>
      <c r="ES29" s="110">
        <f t="shared" si="79"/>
      </c>
      <c r="ET29" s="110">
        <f t="shared" si="80"/>
      </c>
      <c r="EU29" s="110">
        <f t="shared" si="81"/>
      </c>
      <c r="EV29" s="110">
        <f t="shared" si="82"/>
      </c>
      <c r="EW29" s="110">
        <f t="shared" si="83"/>
      </c>
      <c r="EX29" s="110">
        <f t="shared" si="84"/>
      </c>
      <c r="EY29" s="110">
        <f t="shared" si="85"/>
      </c>
      <c r="EZ29" s="110">
        <f t="shared" si="86"/>
      </c>
      <c r="FA29" s="110">
        <f t="shared" si="87"/>
      </c>
      <c r="FB29" s="110">
        <f t="shared" si="88"/>
      </c>
      <c r="FC29" s="110">
        <f t="shared" si="89"/>
      </c>
      <c r="FD29" s="110">
        <f t="shared" si="90"/>
      </c>
      <c r="FE29" s="110">
        <f t="shared" si="91"/>
      </c>
      <c r="FF29" s="110">
        <f t="shared" si="92"/>
      </c>
      <c r="FG29" s="110">
        <f t="shared" si="93"/>
      </c>
      <c r="FH29" s="110">
        <f t="shared" si="94"/>
      </c>
      <c r="FI29" s="110">
        <f t="shared" si="95"/>
      </c>
      <c r="FJ29" s="110">
        <f t="shared" si="96"/>
      </c>
      <c r="FK29" s="110">
        <f t="shared" si="97"/>
      </c>
      <c r="FL29" s="110">
        <f t="shared" si="98"/>
      </c>
      <c r="FM29" s="110">
        <f t="shared" si="99"/>
      </c>
      <c r="FN29" s="110">
        <f t="shared" si="100"/>
      </c>
      <c r="FO29" s="110">
        <f t="shared" si="101"/>
      </c>
      <c r="FP29" s="110">
        <f t="shared" si="102"/>
      </c>
      <c r="FQ29" s="110">
        <f t="shared" si="103"/>
      </c>
      <c r="FR29" s="110">
        <f t="shared" si="104"/>
        <v>18</v>
      </c>
      <c r="FS29" s="110">
        <f t="shared" si="105"/>
      </c>
      <c r="FT29" s="110">
        <f t="shared" si="106"/>
      </c>
      <c r="FU29" s="110">
        <f t="shared" si="107"/>
      </c>
      <c r="FV29" s="110">
        <f t="shared" si="108"/>
      </c>
      <c r="FW29" s="110">
        <f t="shared" si="109"/>
      </c>
      <c r="FX29" s="110">
        <f t="shared" si="110"/>
      </c>
      <c r="FY29" s="110">
        <f t="shared" si="111"/>
      </c>
      <c r="FZ29" s="110">
        <f t="shared" si="112"/>
      </c>
      <c r="GA29" s="110">
        <f t="shared" si="113"/>
      </c>
      <c r="GB29" s="110">
        <f t="shared" si="114"/>
      </c>
      <c r="GC29" s="110">
        <f t="shared" si="115"/>
      </c>
      <c r="GD29" s="110">
        <f t="shared" si="116"/>
      </c>
      <c r="GE29" s="110">
        <f t="shared" si="117"/>
      </c>
      <c r="GF29" s="110">
        <f t="shared" si="118"/>
      </c>
      <c r="GG29" s="110">
        <f t="shared" si="119"/>
      </c>
      <c r="GH29" s="110">
        <f t="shared" si="120"/>
      </c>
      <c r="GI29" s="110">
        <f t="shared" si="121"/>
      </c>
      <c r="GJ29" s="110">
        <f t="shared" si="122"/>
      </c>
      <c r="GK29" s="110">
        <f t="shared" si="123"/>
      </c>
      <c r="GL29" s="110">
        <f t="shared" si="124"/>
      </c>
      <c r="GM29" s="110">
        <f t="shared" si="125"/>
      </c>
      <c r="GN29" s="110">
        <f t="shared" si="126"/>
      </c>
      <c r="GO29" s="110">
        <f t="shared" si="127"/>
      </c>
      <c r="GP29" s="110">
        <f t="shared" si="128"/>
      </c>
      <c r="GQ29" s="110">
        <f t="shared" si="129"/>
      </c>
      <c r="GR29" s="110">
        <f t="shared" si="130"/>
      </c>
      <c r="GS29" s="110">
        <f t="shared" si="131"/>
      </c>
      <c r="GT29" s="110">
        <f t="shared" si="132"/>
      </c>
      <c r="GU29" s="110">
        <f t="shared" si="133"/>
      </c>
      <c r="GV29" s="110">
        <f t="shared" si="134"/>
      </c>
      <c r="GW29" s="110">
        <f t="shared" si="135"/>
      </c>
      <c r="GX29" s="110">
        <f t="shared" si="136"/>
      </c>
      <c r="GY29" s="110">
        <f t="shared" si="137"/>
      </c>
      <c r="GZ29" s="110">
        <f t="shared" si="138"/>
      </c>
      <c r="HA29" s="110">
        <f t="shared" si="139"/>
      </c>
      <c r="HB29" s="110">
        <f t="shared" si="140"/>
      </c>
      <c r="HC29" s="110">
        <f t="shared" si="141"/>
      </c>
      <c r="HD29" s="110">
        <f t="shared" si="142"/>
      </c>
      <c r="HE29" s="110">
        <f t="shared" si="143"/>
      </c>
      <c r="HF29" s="110">
        <f t="shared" si="144"/>
      </c>
      <c r="HG29" s="110">
        <f t="shared" si="145"/>
      </c>
      <c r="HH29" s="110">
        <f t="shared" si="146"/>
      </c>
      <c r="HI29" s="110">
        <f t="shared" si="147"/>
      </c>
      <c r="HJ29" s="110">
        <f t="shared" si="148"/>
      </c>
      <c r="HK29" s="110">
        <f t="shared" si="149"/>
      </c>
      <c r="HL29" s="110">
        <f t="shared" si="150"/>
      </c>
      <c r="HM29" s="110">
        <f t="shared" si="151"/>
      </c>
      <c r="HN29" s="110">
        <f t="shared" si="152"/>
      </c>
      <c r="HO29" s="110">
        <f t="shared" si="153"/>
      </c>
      <c r="HP29" s="110">
        <f t="shared" si="154"/>
      </c>
      <c r="HQ29" s="110">
        <f t="shared" si="155"/>
      </c>
      <c r="HR29" s="110">
        <f t="shared" si="156"/>
      </c>
      <c r="HS29" s="104">
        <f t="shared" si="157"/>
      </c>
      <c r="HT29" s="104" t="str">
        <f t="shared" si="158"/>
        <v>18</v>
      </c>
      <c r="HU29" s="104">
        <f t="shared" si="159"/>
      </c>
      <c r="HV29" s="104">
        <f t="shared" si="160"/>
      </c>
      <c r="HW29" s="104" t="str">
        <f t="shared" si="161"/>
        <v>18</v>
      </c>
    </row>
    <row r="30" spans="1:231" ht="25.5" customHeight="1">
      <c r="A30" s="19">
        <f t="shared" si="173"/>
        <v>16438</v>
      </c>
      <c r="B30" s="20">
        <f t="shared" si="173"/>
        <v>16438</v>
      </c>
      <c r="C30" s="21">
        <v>19</v>
      </c>
      <c r="D30" s="22" t="str">
        <f t="shared" si="163"/>
        <v>19</v>
      </c>
      <c r="E30" s="266"/>
      <c r="F30" s="267"/>
      <c r="G30" s="268"/>
      <c r="H30" s="23"/>
      <c r="I30" s="266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48"/>
      <c r="AE30" s="24">
        <f t="shared" si="164"/>
      </c>
      <c r="AF30" s="205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48">
        <f t="shared" si="170"/>
        <v>0</v>
      </c>
      <c r="AS30" s="49">
        <f t="shared" si="165"/>
        <v>0</v>
      </c>
      <c r="AT30" s="21">
        <f t="shared" si="171"/>
        <v>0</v>
      </c>
      <c r="AU30" s="50">
        <f t="shared" si="172"/>
        <v>0</v>
      </c>
      <c r="AV30" s="107"/>
      <c r="AW30" s="119">
        <f t="shared" si="0"/>
      </c>
      <c r="AX30" s="119">
        <f t="shared" si="1"/>
      </c>
      <c r="AY30" s="119">
        <f t="shared" si="2"/>
      </c>
      <c r="AZ30" s="119">
        <f t="shared" si="3"/>
      </c>
      <c r="BA30" s="119">
        <f t="shared" si="4"/>
      </c>
      <c r="BB30" s="119">
        <f t="shared" si="5"/>
      </c>
      <c r="BC30" s="119">
        <f t="shared" si="6"/>
      </c>
      <c r="BD30" s="119">
        <f t="shared" si="7"/>
      </c>
      <c r="BE30" s="120">
        <f t="shared" si="8"/>
      </c>
      <c r="BF30" s="120">
        <f t="shared" si="9"/>
      </c>
      <c r="BG30" s="120">
        <f t="shared" si="10"/>
      </c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>
        <f t="shared" si="11"/>
      </c>
      <c r="BZ30" s="110">
        <f t="shared" si="12"/>
      </c>
      <c r="CA30" s="110">
        <f t="shared" si="13"/>
      </c>
      <c r="CB30" s="110" t="str">
        <f t="shared" si="14"/>
        <v>19</v>
      </c>
      <c r="CC30" s="110">
        <f t="shared" si="15"/>
      </c>
      <c r="CD30" s="110">
        <f t="shared" si="16"/>
      </c>
      <c r="CE30" s="110">
        <f t="shared" si="17"/>
      </c>
      <c r="CF30" s="110">
        <f t="shared" si="18"/>
      </c>
      <c r="CG30" s="110">
        <f t="shared" si="19"/>
      </c>
      <c r="CH30" s="110">
        <f t="shared" si="20"/>
      </c>
      <c r="CI30" s="110">
        <f t="shared" si="21"/>
      </c>
      <c r="CJ30" s="110">
        <f t="shared" si="22"/>
      </c>
      <c r="CK30" s="111">
        <f t="shared" si="23"/>
      </c>
      <c r="CL30" s="110">
        <f t="shared" si="24"/>
      </c>
      <c r="CM30" s="110">
        <f t="shared" si="25"/>
      </c>
      <c r="CN30" s="110">
        <f t="shared" si="26"/>
      </c>
      <c r="CO30" s="110">
        <f t="shared" si="27"/>
      </c>
      <c r="CP30" s="110">
        <f t="shared" si="28"/>
      </c>
      <c r="CQ30" s="110">
        <f t="shared" si="29"/>
      </c>
      <c r="CR30" s="110">
        <f t="shared" si="30"/>
      </c>
      <c r="CS30" s="110">
        <f t="shared" si="31"/>
      </c>
      <c r="CT30" s="110">
        <f t="shared" si="32"/>
      </c>
      <c r="CU30" s="110">
        <f t="shared" si="33"/>
      </c>
      <c r="CV30" s="110">
        <f t="shared" si="34"/>
      </c>
      <c r="CW30" s="110">
        <f t="shared" si="35"/>
      </c>
      <c r="CX30" s="110">
        <f t="shared" si="36"/>
      </c>
      <c r="CY30" s="110">
        <f t="shared" si="37"/>
      </c>
      <c r="CZ30" s="110">
        <f t="shared" si="38"/>
      </c>
      <c r="DA30" s="110">
        <f t="shared" si="39"/>
      </c>
      <c r="DB30" s="110">
        <f t="shared" si="40"/>
      </c>
      <c r="DC30" s="110">
        <f t="shared" si="41"/>
      </c>
      <c r="DD30" s="110">
        <f t="shared" si="42"/>
      </c>
      <c r="DE30" s="110">
        <f t="shared" si="43"/>
      </c>
      <c r="DF30" s="110">
        <f t="shared" si="44"/>
      </c>
      <c r="DG30" s="110">
        <f t="shared" si="45"/>
      </c>
      <c r="DH30" s="110">
        <f t="shared" si="46"/>
      </c>
      <c r="DI30" s="110">
        <f t="shared" si="47"/>
      </c>
      <c r="DJ30" s="110">
        <f t="shared" si="48"/>
      </c>
      <c r="DK30" s="110">
        <f t="shared" si="49"/>
      </c>
      <c r="DL30" s="110">
        <f t="shared" si="50"/>
      </c>
      <c r="DM30" s="110">
        <f t="shared" si="51"/>
      </c>
      <c r="DN30" s="110">
        <f t="shared" si="52"/>
      </c>
      <c r="DO30" s="110">
        <f t="shared" si="53"/>
      </c>
      <c r="DP30" s="110">
        <f t="shared" si="54"/>
      </c>
      <c r="DQ30" s="110">
        <f t="shared" si="55"/>
      </c>
      <c r="DR30" s="110">
        <f t="shared" si="56"/>
      </c>
      <c r="DS30" s="110">
        <f t="shared" si="57"/>
      </c>
      <c r="DT30" s="110">
        <f t="shared" si="58"/>
      </c>
      <c r="DU30" s="110">
        <f t="shared" si="59"/>
      </c>
      <c r="DV30" s="110">
        <f t="shared" si="60"/>
      </c>
      <c r="DW30" s="110">
        <f t="shared" si="61"/>
      </c>
      <c r="DX30" s="110">
        <f t="shared" si="62"/>
      </c>
      <c r="DY30" s="110">
        <f t="shared" si="63"/>
      </c>
      <c r="DZ30" s="110">
        <f t="shared" si="64"/>
      </c>
      <c r="EA30" s="110">
        <f t="shared" si="65"/>
      </c>
      <c r="EB30" s="104" t="str">
        <f t="shared" si="166"/>
        <v>19</v>
      </c>
      <c r="EC30" s="104">
        <f t="shared" si="167"/>
      </c>
      <c r="ED30" s="104">
        <f t="shared" si="168"/>
      </c>
      <c r="EE30" s="104" t="str">
        <f t="shared" si="169"/>
        <v>19</v>
      </c>
      <c r="EF30" s="110">
        <f t="shared" si="66"/>
      </c>
      <c r="EG30" s="110">
        <f t="shared" si="67"/>
      </c>
      <c r="EH30" s="110">
        <f t="shared" si="68"/>
      </c>
      <c r="EI30" s="110">
        <f t="shared" si="69"/>
      </c>
      <c r="EJ30" s="110">
        <f t="shared" si="70"/>
      </c>
      <c r="EK30" s="110">
        <f t="shared" si="71"/>
      </c>
      <c r="EL30" s="110">
        <f t="shared" si="72"/>
      </c>
      <c r="EM30" s="110">
        <f t="shared" si="73"/>
      </c>
      <c r="EN30" s="110">
        <f t="shared" si="74"/>
      </c>
      <c r="EO30" s="110">
        <f t="shared" si="75"/>
      </c>
      <c r="EP30" s="110">
        <f t="shared" si="76"/>
      </c>
      <c r="EQ30" s="110">
        <f t="shared" si="77"/>
      </c>
      <c r="ER30" s="110">
        <f t="shared" si="78"/>
      </c>
      <c r="ES30" s="110">
        <f t="shared" si="79"/>
      </c>
      <c r="ET30" s="110">
        <f t="shared" si="80"/>
      </c>
      <c r="EU30" s="110">
        <f t="shared" si="81"/>
      </c>
      <c r="EV30" s="110">
        <f t="shared" si="82"/>
      </c>
      <c r="EW30" s="110">
        <f t="shared" si="83"/>
      </c>
      <c r="EX30" s="110">
        <f t="shared" si="84"/>
      </c>
      <c r="EY30" s="110">
        <f t="shared" si="85"/>
      </c>
      <c r="EZ30" s="110">
        <f t="shared" si="86"/>
      </c>
      <c r="FA30" s="110">
        <f t="shared" si="87"/>
      </c>
      <c r="FB30" s="110">
        <f t="shared" si="88"/>
      </c>
      <c r="FC30" s="110">
        <f t="shared" si="89"/>
      </c>
      <c r="FD30" s="110">
        <f t="shared" si="90"/>
      </c>
      <c r="FE30" s="110">
        <f t="shared" si="91"/>
      </c>
      <c r="FF30" s="110">
        <f t="shared" si="92"/>
      </c>
      <c r="FG30" s="110">
        <f t="shared" si="93"/>
      </c>
      <c r="FH30" s="110">
        <f t="shared" si="94"/>
      </c>
      <c r="FI30" s="110">
        <f t="shared" si="95"/>
      </c>
      <c r="FJ30" s="110">
        <f t="shared" si="96"/>
      </c>
      <c r="FK30" s="110">
        <f t="shared" si="97"/>
      </c>
      <c r="FL30" s="110">
        <f t="shared" si="98"/>
      </c>
      <c r="FM30" s="110">
        <f t="shared" si="99"/>
      </c>
      <c r="FN30" s="110">
        <f t="shared" si="100"/>
      </c>
      <c r="FO30" s="110">
        <f t="shared" si="101"/>
      </c>
      <c r="FP30" s="110">
        <f t="shared" si="102"/>
      </c>
      <c r="FQ30" s="110">
        <f t="shared" si="103"/>
      </c>
      <c r="FR30" s="110">
        <f t="shared" si="104"/>
      </c>
      <c r="FS30" s="110">
        <f t="shared" si="105"/>
        <v>19</v>
      </c>
      <c r="FT30" s="110">
        <f t="shared" si="106"/>
      </c>
      <c r="FU30" s="110">
        <f t="shared" si="107"/>
      </c>
      <c r="FV30" s="110">
        <f t="shared" si="108"/>
      </c>
      <c r="FW30" s="110">
        <f t="shared" si="109"/>
      </c>
      <c r="FX30" s="110">
        <f t="shared" si="110"/>
      </c>
      <c r="FY30" s="110">
        <f t="shared" si="111"/>
      </c>
      <c r="FZ30" s="110">
        <f t="shared" si="112"/>
      </c>
      <c r="GA30" s="110">
        <f t="shared" si="113"/>
      </c>
      <c r="GB30" s="110">
        <f t="shared" si="114"/>
      </c>
      <c r="GC30" s="110">
        <f t="shared" si="115"/>
      </c>
      <c r="GD30" s="110">
        <f t="shared" si="116"/>
      </c>
      <c r="GE30" s="110">
        <f t="shared" si="117"/>
      </c>
      <c r="GF30" s="110">
        <f t="shared" si="118"/>
      </c>
      <c r="GG30" s="110">
        <f t="shared" si="119"/>
      </c>
      <c r="GH30" s="110">
        <f t="shared" si="120"/>
      </c>
      <c r="GI30" s="110">
        <f t="shared" si="121"/>
      </c>
      <c r="GJ30" s="110">
        <f t="shared" si="122"/>
      </c>
      <c r="GK30" s="110">
        <f t="shared" si="123"/>
      </c>
      <c r="GL30" s="110">
        <f t="shared" si="124"/>
      </c>
      <c r="GM30" s="110">
        <f t="shared" si="125"/>
      </c>
      <c r="GN30" s="110">
        <f t="shared" si="126"/>
      </c>
      <c r="GO30" s="110">
        <f t="shared" si="127"/>
      </c>
      <c r="GP30" s="110">
        <f t="shared" si="128"/>
      </c>
      <c r="GQ30" s="110">
        <f t="shared" si="129"/>
      </c>
      <c r="GR30" s="110">
        <f t="shared" si="130"/>
      </c>
      <c r="GS30" s="110">
        <f t="shared" si="131"/>
      </c>
      <c r="GT30" s="110">
        <f t="shared" si="132"/>
      </c>
      <c r="GU30" s="110">
        <f t="shared" si="133"/>
      </c>
      <c r="GV30" s="110">
        <f t="shared" si="134"/>
      </c>
      <c r="GW30" s="110">
        <f t="shared" si="135"/>
      </c>
      <c r="GX30" s="110">
        <f t="shared" si="136"/>
      </c>
      <c r="GY30" s="110">
        <f t="shared" si="137"/>
      </c>
      <c r="GZ30" s="110">
        <f t="shared" si="138"/>
      </c>
      <c r="HA30" s="110">
        <f t="shared" si="139"/>
      </c>
      <c r="HB30" s="110">
        <f t="shared" si="140"/>
      </c>
      <c r="HC30" s="110">
        <f t="shared" si="141"/>
      </c>
      <c r="HD30" s="110">
        <f t="shared" si="142"/>
      </c>
      <c r="HE30" s="110">
        <f t="shared" si="143"/>
      </c>
      <c r="HF30" s="110">
        <f t="shared" si="144"/>
      </c>
      <c r="HG30" s="110">
        <f t="shared" si="145"/>
      </c>
      <c r="HH30" s="110">
        <f t="shared" si="146"/>
      </c>
      <c r="HI30" s="110">
        <f t="shared" si="147"/>
      </c>
      <c r="HJ30" s="110">
        <f t="shared" si="148"/>
      </c>
      <c r="HK30" s="110">
        <f t="shared" si="149"/>
      </c>
      <c r="HL30" s="110">
        <f t="shared" si="150"/>
      </c>
      <c r="HM30" s="110">
        <f t="shared" si="151"/>
      </c>
      <c r="HN30" s="110">
        <f t="shared" si="152"/>
      </c>
      <c r="HO30" s="110">
        <f t="shared" si="153"/>
      </c>
      <c r="HP30" s="110">
        <f t="shared" si="154"/>
      </c>
      <c r="HQ30" s="110">
        <f t="shared" si="155"/>
      </c>
      <c r="HR30" s="110">
        <f t="shared" si="156"/>
      </c>
      <c r="HS30" s="104">
        <f t="shared" si="157"/>
      </c>
      <c r="HT30" s="104" t="str">
        <f t="shared" si="158"/>
        <v>19</v>
      </c>
      <c r="HU30" s="104">
        <f t="shared" si="159"/>
      </c>
      <c r="HV30" s="104">
        <f t="shared" si="160"/>
      </c>
      <c r="HW30" s="104" t="str">
        <f t="shared" si="161"/>
        <v>19</v>
      </c>
    </row>
    <row r="31" spans="1:231" ht="25.5" customHeight="1">
      <c r="A31" s="13">
        <f t="shared" si="173"/>
        <v>16803</v>
      </c>
      <c r="B31" s="14">
        <f t="shared" si="173"/>
        <v>16803</v>
      </c>
      <c r="C31" s="25">
        <v>20</v>
      </c>
      <c r="D31" s="4" t="str">
        <f t="shared" si="163"/>
        <v>20</v>
      </c>
      <c r="E31" s="270"/>
      <c r="F31" s="271"/>
      <c r="G31" s="272"/>
      <c r="H31" s="17"/>
      <c r="I31" s="270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52"/>
      <c r="AE31" s="6">
        <f t="shared" si="164"/>
      </c>
      <c r="AF31" s="203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38">
        <f t="shared" si="170"/>
        <v>0</v>
      </c>
      <c r="AS31" s="39">
        <f t="shared" si="165"/>
        <v>0</v>
      </c>
      <c r="AT31" s="15">
        <f t="shared" si="171"/>
        <v>0</v>
      </c>
      <c r="AU31" s="40">
        <f t="shared" si="172"/>
        <v>0</v>
      </c>
      <c r="AV31" s="107">
        <v>1</v>
      </c>
      <c r="AW31" s="119">
        <f t="shared" si="0"/>
      </c>
      <c r="AX31" s="119">
        <f t="shared" si="1"/>
      </c>
      <c r="AY31" s="119">
        <f t="shared" si="2"/>
      </c>
      <c r="AZ31" s="119">
        <f t="shared" si="3"/>
      </c>
      <c r="BA31" s="119">
        <f t="shared" si="4"/>
      </c>
      <c r="BB31" s="119">
        <f t="shared" si="5"/>
      </c>
      <c r="BC31" s="119">
        <f t="shared" si="6"/>
      </c>
      <c r="BD31" s="119">
        <f t="shared" si="7"/>
      </c>
      <c r="BE31" s="120">
        <f t="shared" si="8"/>
      </c>
      <c r="BF31" s="120">
        <f t="shared" si="9"/>
      </c>
      <c r="BG31" s="120">
        <f t="shared" si="10"/>
      </c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>
        <f t="shared" si="11"/>
      </c>
      <c r="BZ31" s="110">
        <f t="shared" si="12"/>
      </c>
      <c r="CA31" s="110">
        <f t="shared" si="13"/>
      </c>
      <c r="CB31" s="110">
        <f t="shared" si="14"/>
      </c>
      <c r="CC31" s="110" t="str">
        <f t="shared" si="15"/>
        <v>20</v>
      </c>
      <c r="CD31" s="110">
        <f t="shared" si="16"/>
      </c>
      <c r="CE31" s="110">
        <f t="shared" si="17"/>
      </c>
      <c r="CF31" s="110">
        <f t="shared" si="18"/>
      </c>
      <c r="CG31" s="110">
        <f t="shared" si="19"/>
      </c>
      <c r="CH31" s="110">
        <f t="shared" si="20"/>
      </c>
      <c r="CI31" s="110">
        <f t="shared" si="21"/>
      </c>
      <c r="CJ31" s="110">
        <f t="shared" si="22"/>
      </c>
      <c r="CK31" s="111">
        <f t="shared" si="23"/>
      </c>
      <c r="CL31" s="110">
        <f t="shared" si="24"/>
      </c>
      <c r="CM31" s="110">
        <f t="shared" si="25"/>
      </c>
      <c r="CN31" s="110">
        <f t="shared" si="26"/>
      </c>
      <c r="CO31" s="110">
        <f t="shared" si="27"/>
      </c>
      <c r="CP31" s="110">
        <f t="shared" si="28"/>
      </c>
      <c r="CQ31" s="110">
        <f t="shared" si="29"/>
      </c>
      <c r="CR31" s="110">
        <f t="shared" si="30"/>
      </c>
      <c r="CS31" s="110">
        <f t="shared" si="31"/>
      </c>
      <c r="CT31" s="110">
        <f t="shared" si="32"/>
      </c>
      <c r="CU31" s="110">
        <f t="shared" si="33"/>
      </c>
      <c r="CV31" s="110">
        <f t="shared" si="34"/>
      </c>
      <c r="CW31" s="110">
        <f t="shared" si="35"/>
      </c>
      <c r="CX31" s="110">
        <f t="shared" si="36"/>
      </c>
      <c r="CY31" s="110">
        <f t="shared" si="37"/>
      </c>
      <c r="CZ31" s="110">
        <f t="shared" si="38"/>
      </c>
      <c r="DA31" s="110">
        <f t="shared" si="39"/>
      </c>
      <c r="DB31" s="110">
        <f t="shared" si="40"/>
      </c>
      <c r="DC31" s="110">
        <f t="shared" si="41"/>
      </c>
      <c r="DD31" s="110">
        <f t="shared" si="42"/>
      </c>
      <c r="DE31" s="110">
        <f t="shared" si="43"/>
      </c>
      <c r="DF31" s="110">
        <f t="shared" si="44"/>
      </c>
      <c r="DG31" s="110">
        <f t="shared" si="45"/>
      </c>
      <c r="DH31" s="110">
        <f t="shared" si="46"/>
      </c>
      <c r="DI31" s="110">
        <f t="shared" si="47"/>
      </c>
      <c r="DJ31" s="110">
        <f t="shared" si="48"/>
      </c>
      <c r="DK31" s="110">
        <f t="shared" si="49"/>
      </c>
      <c r="DL31" s="110">
        <f t="shared" si="50"/>
      </c>
      <c r="DM31" s="110">
        <f t="shared" si="51"/>
      </c>
      <c r="DN31" s="110">
        <f t="shared" si="52"/>
      </c>
      <c r="DO31" s="110">
        <f t="shared" si="53"/>
      </c>
      <c r="DP31" s="110">
        <f t="shared" si="54"/>
      </c>
      <c r="DQ31" s="110">
        <f t="shared" si="55"/>
      </c>
      <c r="DR31" s="110">
        <f t="shared" si="56"/>
      </c>
      <c r="DS31" s="110">
        <f t="shared" si="57"/>
      </c>
      <c r="DT31" s="110">
        <f t="shared" si="58"/>
      </c>
      <c r="DU31" s="110">
        <f t="shared" si="59"/>
      </c>
      <c r="DV31" s="110">
        <f t="shared" si="60"/>
      </c>
      <c r="DW31" s="110">
        <f t="shared" si="61"/>
      </c>
      <c r="DX31" s="110">
        <f t="shared" si="62"/>
      </c>
      <c r="DY31" s="110">
        <f t="shared" si="63"/>
      </c>
      <c r="DZ31" s="110">
        <f t="shared" si="64"/>
      </c>
      <c r="EA31" s="110">
        <f t="shared" si="65"/>
      </c>
      <c r="EB31" s="104" t="str">
        <f t="shared" si="166"/>
        <v>20</v>
      </c>
      <c r="EC31" s="104">
        <f t="shared" si="167"/>
      </c>
      <c r="ED31" s="104">
        <f t="shared" si="168"/>
      </c>
      <c r="EE31" s="104" t="str">
        <f t="shared" si="169"/>
        <v>20</v>
      </c>
      <c r="EF31" s="110">
        <f t="shared" si="66"/>
      </c>
      <c r="EG31" s="110">
        <f t="shared" si="67"/>
      </c>
      <c r="EH31" s="110">
        <f t="shared" si="68"/>
      </c>
      <c r="EI31" s="110">
        <f t="shared" si="69"/>
      </c>
      <c r="EJ31" s="110">
        <f t="shared" si="70"/>
      </c>
      <c r="EK31" s="110">
        <f t="shared" si="71"/>
      </c>
      <c r="EL31" s="110">
        <f t="shared" si="72"/>
      </c>
      <c r="EM31" s="110">
        <f t="shared" si="73"/>
      </c>
      <c r="EN31" s="110">
        <f t="shared" si="74"/>
      </c>
      <c r="EO31" s="110">
        <f t="shared" si="75"/>
      </c>
      <c r="EP31" s="110">
        <f t="shared" si="76"/>
      </c>
      <c r="EQ31" s="110">
        <f t="shared" si="77"/>
      </c>
      <c r="ER31" s="110">
        <f t="shared" si="78"/>
      </c>
      <c r="ES31" s="110">
        <f t="shared" si="79"/>
      </c>
      <c r="ET31" s="110">
        <f t="shared" si="80"/>
      </c>
      <c r="EU31" s="110">
        <f t="shared" si="81"/>
      </c>
      <c r="EV31" s="110">
        <f t="shared" si="82"/>
      </c>
      <c r="EW31" s="110">
        <f t="shared" si="83"/>
      </c>
      <c r="EX31" s="110">
        <f t="shared" si="84"/>
      </c>
      <c r="EY31" s="110">
        <f t="shared" si="85"/>
      </c>
      <c r="EZ31" s="110">
        <f t="shared" si="86"/>
      </c>
      <c r="FA31" s="110">
        <f t="shared" si="87"/>
      </c>
      <c r="FB31" s="110">
        <f t="shared" si="88"/>
      </c>
      <c r="FC31" s="110">
        <f t="shared" si="89"/>
      </c>
      <c r="FD31" s="110">
        <f t="shared" si="90"/>
      </c>
      <c r="FE31" s="110">
        <f t="shared" si="91"/>
      </c>
      <c r="FF31" s="110">
        <f t="shared" si="92"/>
      </c>
      <c r="FG31" s="110">
        <f t="shared" si="93"/>
      </c>
      <c r="FH31" s="110">
        <f t="shared" si="94"/>
      </c>
      <c r="FI31" s="110">
        <f t="shared" si="95"/>
      </c>
      <c r="FJ31" s="110">
        <f t="shared" si="96"/>
      </c>
      <c r="FK31" s="110">
        <f t="shared" si="97"/>
      </c>
      <c r="FL31" s="110">
        <f t="shared" si="98"/>
      </c>
      <c r="FM31" s="110">
        <f t="shared" si="99"/>
      </c>
      <c r="FN31" s="110">
        <f t="shared" si="100"/>
      </c>
      <c r="FO31" s="110">
        <f t="shared" si="101"/>
      </c>
      <c r="FP31" s="110">
        <f t="shared" si="102"/>
      </c>
      <c r="FQ31" s="110">
        <f t="shared" si="103"/>
      </c>
      <c r="FR31" s="110">
        <f t="shared" si="104"/>
      </c>
      <c r="FS31" s="110">
        <f t="shared" si="105"/>
      </c>
      <c r="FT31" s="110">
        <f t="shared" si="106"/>
        <v>20</v>
      </c>
      <c r="FU31" s="110">
        <f t="shared" si="107"/>
      </c>
      <c r="FV31" s="110">
        <f t="shared" si="108"/>
      </c>
      <c r="FW31" s="110">
        <f t="shared" si="109"/>
      </c>
      <c r="FX31" s="110">
        <f t="shared" si="110"/>
      </c>
      <c r="FY31" s="110">
        <f t="shared" si="111"/>
      </c>
      <c r="FZ31" s="110">
        <f t="shared" si="112"/>
      </c>
      <c r="GA31" s="110">
        <f t="shared" si="113"/>
      </c>
      <c r="GB31" s="110">
        <f t="shared" si="114"/>
      </c>
      <c r="GC31" s="110">
        <f t="shared" si="115"/>
      </c>
      <c r="GD31" s="110">
        <f t="shared" si="116"/>
      </c>
      <c r="GE31" s="110">
        <f t="shared" si="117"/>
      </c>
      <c r="GF31" s="110">
        <f t="shared" si="118"/>
      </c>
      <c r="GG31" s="110">
        <f t="shared" si="119"/>
      </c>
      <c r="GH31" s="110">
        <f t="shared" si="120"/>
      </c>
      <c r="GI31" s="110">
        <f t="shared" si="121"/>
      </c>
      <c r="GJ31" s="110">
        <f t="shared" si="122"/>
      </c>
      <c r="GK31" s="110">
        <f t="shared" si="123"/>
      </c>
      <c r="GL31" s="110">
        <f t="shared" si="124"/>
      </c>
      <c r="GM31" s="110">
        <f t="shared" si="125"/>
      </c>
      <c r="GN31" s="110">
        <f t="shared" si="126"/>
      </c>
      <c r="GO31" s="110">
        <f t="shared" si="127"/>
      </c>
      <c r="GP31" s="110">
        <f t="shared" si="128"/>
      </c>
      <c r="GQ31" s="110">
        <f t="shared" si="129"/>
      </c>
      <c r="GR31" s="110">
        <f t="shared" si="130"/>
      </c>
      <c r="GS31" s="110">
        <f t="shared" si="131"/>
      </c>
      <c r="GT31" s="110">
        <f t="shared" si="132"/>
      </c>
      <c r="GU31" s="110">
        <f t="shared" si="133"/>
      </c>
      <c r="GV31" s="110">
        <f t="shared" si="134"/>
      </c>
      <c r="GW31" s="110">
        <f t="shared" si="135"/>
      </c>
      <c r="GX31" s="110">
        <f t="shared" si="136"/>
      </c>
      <c r="GY31" s="110">
        <f t="shared" si="137"/>
      </c>
      <c r="GZ31" s="110">
        <f t="shared" si="138"/>
      </c>
      <c r="HA31" s="110">
        <f t="shared" si="139"/>
      </c>
      <c r="HB31" s="110">
        <f t="shared" si="140"/>
      </c>
      <c r="HC31" s="110">
        <f t="shared" si="141"/>
      </c>
      <c r="HD31" s="110">
        <f t="shared" si="142"/>
      </c>
      <c r="HE31" s="110">
        <f t="shared" si="143"/>
      </c>
      <c r="HF31" s="110">
        <f t="shared" si="144"/>
      </c>
      <c r="HG31" s="110">
        <f t="shared" si="145"/>
      </c>
      <c r="HH31" s="110">
        <f t="shared" si="146"/>
      </c>
      <c r="HI31" s="110">
        <f t="shared" si="147"/>
      </c>
      <c r="HJ31" s="110">
        <f t="shared" si="148"/>
      </c>
      <c r="HK31" s="110">
        <f t="shared" si="149"/>
      </c>
      <c r="HL31" s="110">
        <f t="shared" si="150"/>
      </c>
      <c r="HM31" s="110">
        <f t="shared" si="151"/>
      </c>
      <c r="HN31" s="110">
        <f t="shared" si="152"/>
      </c>
      <c r="HO31" s="110">
        <f t="shared" si="153"/>
      </c>
      <c r="HP31" s="110">
        <f t="shared" si="154"/>
      </c>
      <c r="HQ31" s="110">
        <f t="shared" si="155"/>
      </c>
      <c r="HR31" s="110">
        <f t="shared" si="156"/>
      </c>
      <c r="HS31" s="104">
        <f t="shared" si="157"/>
      </c>
      <c r="HT31" s="104" t="str">
        <f t="shared" si="158"/>
        <v>20</v>
      </c>
      <c r="HU31" s="104">
        <f t="shared" si="159"/>
      </c>
      <c r="HV31" s="104">
        <f t="shared" si="160"/>
      </c>
      <c r="HW31" s="104" t="str">
        <f t="shared" si="161"/>
        <v>20</v>
      </c>
    </row>
    <row r="32" spans="1:231" ht="25.5" customHeight="1">
      <c r="A32" s="7">
        <f t="shared" si="173"/>
        <v>17168</v>
      </c>
      <c r="B32" s="8">
        <f t="shared" si="173"/>
        <v>17168</v>
      </c>
      <c r="C32" s="9">
        <v>21</v>
      </c>
      <c r="D32" s="10" t="str">
        <f t="shared" si="163"/>
        <v>21</v>
      </c>
      <c r="E32" s="261"/>
      <c r="F32" s="262"/>
      <c r="G32" s="263"/>
      <c r="H32" s="11"/>
      <c r="I32" s="261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25"/>
      <c r="AE32" s="12">
        <f t="shared" si="164"/>
      </c>
      <c r="AF32" s="201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41">
        <f t="shared" si="170"/>
        <v>0</v>
      </c>
      <c r="AS32" s="42">
        <f t="shared" si="165"/>
        <v>0</v>
      </c>
      <c r="AT32" s="9">
        <f t="shared" si="171"/>
        <v>0</v>
      </c>
      <c r="AU32" s="43">
        <f t="shared" si="172"/>
        <v>0</v>
      </c>
      <c r="AV32" s="107"/>
      <c r="AW32" s="119">
        <f t="shared" si="0"/>
      </c>
      <c r="AX32" s="119">
        <f t="shared" si="1"/>
      </c>
      <c r="AY32" s="119">
        <f t="shared" si="2"/>
      </c>
      <c r="AZ32" s="119">
        <f t="shared" si="3"/>
      </c>
      <c r="BA32" s="119">
        <f t="shared" si="4"/>
      </c>
      <c r="BB32" s="119">
        <f t="shared" si="5"/>
      </c>
      <c r="BC32" s="119">
        <f t="shared" si="6"/>
      </c>
      <c r="BD32" s="119">
        <f t="shared" si="7"/>
      </c>
      <c r="BE32" s="120">
        <f t="shared" si="8"/>
      </c>
      <c r="BF32" s="120">
        <f t="shared" si="9"/>
      </c>
      <c r="BG32" s="120">
        <f t="shared" si="10"/>
      </c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>
        <f t="shared" si="11"/>
      </c>
      <c r="BZ32" s="110">
        <f t="shared" si="12"/>
      </c>
      <c r="CA32" s="110">
        <f t="shared" si="13"/>
      </c>
      <c r="CB32" s="110">
        <f t="shared" si="14"/>
      </c>
      <c r="CC32" s="110">
        <f t="shared" si="15"/>
      </c>
      <c r="CD32" s="110" t="str">
        <f t="shared" si="16"/>
        <v>21</v>
      </c>
      <c r="CE32" s="110">
        <f t="shared" si="17"/>
      </c>
      <c r="CF32" s="110">
        <f t="shared" si="18"/>
      </c>
      <c r="CG32" s="110">
        <f t="shared" si="19"/>
      </c>
      <c r="CH32" s="110">
        <f t="shared" si="20"/>
      </c>
      <c r="CI32" s="110">
        <f t="shared" si="21"/>
      </c>
      <c r="CJ32" s="110">
        <f t="shared" si="22"/>
      </c>
      <c r="CK32" s="111">
        <f t="shared" si="23"/>
      </c>
      <c r="CL32" s="110">
        <f t="shared" si="24"/>
      </c>
      <c r="CM32" s="110">
        <f t="shared" si="25"/>
      </c>
      <c r="CN32" s="110">
        <f t="shared" si="26"/>
      </c>
      <c r="CO32" s="110">
        <f t="shared" si="27"/>
      </c>
      <c r="CP32" s="110">
        <f t="shared" si="28"/>
      </c>
      <c r="CQ32" s="110">
        <f t="shared" si="29"/>
      </c>
      <c r="CR32" s="110">
        <f t="shared" si="30"/>
      </c>
      <c r="CS32" s="110">
        <f t="shared" si="31"/>
      </c>
      <c r="CT32" s="110">
        <f t="shared" si="32"/>
      </c>
      <c r="CU32" s="110">
        <f t="shared" si="33"/>
      </c>
      <c r="CV32" s="110">
        <f t="shared" si="34"/>
      </c>
      <c r="CW32" s="110">
        <f t="shared" si="35"/>
      </c>
      <c r="CX32" s="110">
        <f t="shared" si="36"/>
      </c>
      <c r="CY32" s="110">
        <f t="shared" si="37"/>
      </c>
      <c r="CZ32" s="110">
        <f t="shared" si="38"/>
      </c>
      <c r="DA32" s="110">
        <f t="shared" si="39"/>
      </c>
      <c r="DB32" s="110">
        <f t="shared" si="40"/>
      </c>
      <c r="DC32" s="110">
        <f t="shared" si="41"/>
      </c>
      <c r="DD32" s="110">
        <f t="shared" si="42"/>
      </c>
      <c r="DE32" s="110">
        <f t="shared" si="43"/>
      </c>
      <c r="DF32" s="110">
        <f t="shared" si="44"/>
      </c>
      <c r="DG32" s="110">
        <f t="shared" si="45"/>
      </c>
      <c r="DH32" s="110">
        <f t="shared" si="46"/>
      </c>
      <c r="DI32" s="110">
        <f t="shared" si="47"/>
      </c>
      <c r="DJ32" s="110">
        <f t="shared" si="48"/>
      </c>
      <c r="DK32" s="110">
        <f t="shared" si="49"/>
      </c>
      <c r="DL32" s="110">
        <f t="shared" si="50"/>
      </c>
      <c r="DM32" s="110">
        <f t="shared" si="51"/>
      </c>
      <c r="DN32" s="110">
        <f t="shared" si="52"/>
      </c>
      <c r="DO32" s="110">
        <f t="shared" si="53"/>
      </c>
      <c r="DP32" s="110">
        <f t="shared" si="54"/>
      </c>
      <c r="DQ32" s="110">
        <f t="shared" si="55"/>
      </c>
      <c r="DR32" s="110">
        <f t="shared" si="56"/>
      </c>
      <c r="DS32" s="110">
        <f t="shared" si="57"/>
      </c>
      <c r="DT32" s="110">
        <f t="shared" si="58"/>
      </c>
      <c r="DU32" s="110">
        <f t="shared" si="59"/>
      </c>
      <c r="DV32" s="110">
        <f t="shared" si="60"/>
      </c>
      <c r="DW32" s="110">
        <f t="shared" si="61"/>
      </c>
      <c r="DX32" s="110">
        <f t="shared" si="62"/>
      </c>
      <c r="DY32" s="110">
        <f t="shared" si="63"/>
      </c>
      <c r="DZ32" s="110">
        <f t="shared" si="64"/>
      </c>
      <c r="EA32" s="110">
        <f t="shared" si="65"/>
      </c>
      <c r="EB32" s="104" t="str">
        <f t="shared" si="166"/>
        <v>21</v>
      </c>
      <c r="EC32" s="104">
        <f t="shared" si="167"/>
      </c>
      <c r="ED32" s="104">
        <f t="shared" si="168"/>
      </c>
      <c r="EE32" s="104" t="str">
        <f t="shared" si="169"/>
        <v>21</v>
      </c>
      <c r="EF32" s="110">
        <f t="shared" si="66"/>
      </c>
      <c r="EG32" s="110">
        <f t="shared" si="67"/>
      </c>
      <c r="EH32" s="110">
        <f t="shared" si="68"/>
      </c>
      <c r="EI32" s="110">
        <f t="shared" si="69"/>
      </c>
      <c r="EJ32" s="110">
        <f t="shared" si="70"/>
      </c>
      <c r="EK32" s="110">
        <f t="shared" si="71"/>
      </c>
      <c r="EL32" s="110">
        <f t="shared" si="72"/>
      </c>
      <c r="EM32" s="110">
        <f t="shared" si="73"/>
      </c>
      <c r="EN32" s="110">
        <f t="shared" si="74"/>
      </c>
      <c r="EO32" s="110">
        <f t="shared" si="75"/>
      </c>
      <c r="EP32" s="110">
        <f t="shared" si="76"/>
      </c>
      <c r="EQ32" s="110">
        <f t="shared" si="77"/>
      </c>
      <c r="ER32" s="110">
        <f t="shared" si="78"/>
      </c>
      <c r="ES32" s="110">
        <f t="shared" si="79"/>
      </c>
      <c r="ET32" s="110">
        <f t="shared" si="80"/>
      </c>
      <c r="EU32" s="110">
        <f t="shared" si="81"/>
      </c>
      <c r="EV32" s="110">
        <f t="shared" si="82"/>
      </c>
      <c r="EW32" s="110">
        <f t="shared" si="83"/>
      </c>
      <c r="EX32" s="110">
        <f t="shared" si="84"/>
      </c>
      <c r="EY32" s="110">
        <f t="shared" si="85"/>
      </c>
      <c r="EZ32" s="110">
        <f t="shared" si="86"/>
      </c>
      <c r="FA32" s="110">
        <f t="shared" si="87"/>
      </c>
      <c r="FB32" s="110">
        <f t="shared" si="88"/>
      </c>
      <c r="FC32" s="110">
        <f t="shared" si="89"/>
      </c>
      <c r="FD32" s="110">
        <f t="shared" si="90"/>
      </c>
      <c r="FE32" s="110">
        <f t="shared" si="91"/>
      </c>
      <c r="FF32" s="110">
        <f t="shared" si="92"/>
      </c>
      <c r="FG32" s="110">
        <f t="shared" si="93"/>
      </c>
      <c r="FH32" s="110">
        <f t="shared" si="94"/>
      </c>
      <c r="FI32" s="110">
        <f t="shared" si="95"/>
      </c>
      <c r="FJ32" s="110">
        <f t="shared" si="96"/>
      </c>
      <c r="FK32" s="110">
        <f t="shared" si="97"/>
      </c>
      <c r="FL32" s="110">
        <f t="shared" si="98"/>
      </c>
      <c r="FM32" s="110">
        <f t="shared" si="99"/>
      </c>
      <c r="FN32" s="110">
        <f t="shared" si="100"/>
      </c>
      <c r="FO32" s="110">
        <f t="shared" si="101"/>
      </c>
      <c r="FP32" s="110">
        <f t="shared" si="102"/>
      </c>
      <c r="FQ32" s="110">
        <f t="shared" si="103"/>
      </c>
      <c r="FR32" s="110">
        <f t="shared" si="104"/>
      </c>
      <c r="FS32" s="110">
        <f t="shared" si="105"/>
      </c>
      <c r="FT32" s="110">
        <f t="shared" si="106"/>
      </c>
      <c r="FU32" s="110">
        <f t="shared" si="107"/>
        <v>21</v>
      </c>
      <c r="FV32" s="110">
        <f t="shared" si="108"/>
      </c>
      <c r="FW32" s="110">
        <f t="shared" si="109"/>
      </c>
      <c r="FX32" s="110">
        <f t="shared" si="110"/>
      </c>
      <c r="FY32" s="110">
        <f t="shared" si="111"/>
      </c>
      <c r="FZ32" s="110">
        <f t="shared" si="112"/>
      </c>
      <c r="GA32" s="110">
        <f t="shared" si="113"/>
      </c>
      <c r="GB32" s="110">
        <f t="shared" si="114"/>
      </c>
      <c r="GC32" s="110">
        <f t="shared" si="115"/>
      </c>
      <c r="GD32" s="110">
        <f t="shared" si="116"/>
      </c>
      <c r="GE32" s="110">
        <f t="shared" si="117"/>
      </c>
      <c r="GF32" s="110">
        <f t="shared" si="118"/>
      </c>
      <c r="GG32" s="110">
        <f t="shared" si="119"/>
      </c>
      <c r="GH32" s="110">
        <f t="shared" si="120"/>
      </c>
      <c r="GI32" s="110">
        <f t="shared" si="121"/>
      </c>
      <c r="GJ32" s="110">
        <f t="shared" si="122"/>
      </c>
      <c r="GK32" s="110">
        <f t="shared" si="123"/>
      </c>
      <c r="GL32" s="110">
        <f t="shared" si="124"/>
      </c>
      <c r="GM32" s="110">
        <f t="shared" si="125"/>
      </c>
      <c r="GN32" s="110">
        <f t="shared" si="126"/>
      </c>
      <c r="GO32" s="110">
        <f t="shared" si="127"/>
      </c>
      <c r="GP32" s="110">
        <f t="shared" si="128"/>
      </c>
      <c r="GQ32" s="110">
        <f t="shared" si="129"/>
      </c>
      <c r="GR32" s="110">
        <f t="shared" si="130"/>
      </c>
      <c r="GS32" s="110">
        <f t="shared" si="131"/>
      </c>
      <c r="GT32" s="110">
        <f t="shared" si="132"/>
      </c>
      <c r="GU32" s="110">
        <f t="shared" si="133"/>
      </c>
      <c r="GV32" s="110">
        <f t="shared" si="134"/>
      </c>
      <c r="GW32" s="110">
        <f t="shared" si="135"/>
      </c>
      <c r="GX32" s="110">
        <f t="shared" si="136"/>
      </c>
      <c r="GY32" s="110">
        <f t="shared" si="137"/>
      </c>
      <c r="GZ32" s="110">
        <f t="shared" si="138"/>
      </c>
      <c r="HA32" s="110">
        <f t="shared" si="139"/>
      </c>
      <c r="HB32" s="110">
        <f t="shared" si="140"/>
      </c>
      <c r="HC32" s="110">
        <f t="shared" si="141"/>
      </c>
      <c r="HD32" s="110">
        <f t="shared" si="142"/>
      </c>
      <c r="HE32" s="110">
        <f t="shared" si="143"/>
      </c>
      <c r="HF32" s="110">
        <f t="shared" si="144"/>
      </c>
      <c r="HG32" s="110">
        <f t="shared" si="145"/>
      </c>
      <c r="HH32" s="110">
        <f t="shared" si="146"/>
      </c>
      <c r="HI32" s="110">
        <f t="shared" si="147"/>
      </c>
      <c r="HJ32" s="110">
        <f t="shared" si="148"/>
      </c>
      <c r="HK32" s="110">
        <f t="shared" si="149"/>
      </c>
      <c r="HL32" s="110">
        <f t="shared" si="150"/>
      </c>
      <c r="HM32" s="110">
        <f t="shared" si="151"/>
      </c>
      <c r="HN32" s="110">
        <f t="shared" si="152"/>
      </c>
      <c r="HO32" s="110">
        <f t="shared" si="153"/>
      </c>
      <c r="HP32" s="110">
        <f t="shared" si="154"/>
      </c>
      <c r="HQ32" s="110">
        <f t="shared" si="155"/>
      </c>
      <c r="HR32" s="110">
        <f t="shared" si="156"/>
      </c>
      <c r="HS32" s="104">
        <f t="shared" si="157"/>
      </c>
      <c r="HT32" s="104" t="str">
        <f t="shared" si="158"/>
        <v>21</v>
      </c>
      <c r="HU32" s="104">
        <f t="shared" si="159"/>
      </c>
      <c r="HV32" s="104">
        <f t="shared" si="160"/>
      </c>
      <c r="HW32" s="104" t="str">
        <f t="shared" si="161"/>
        <v>21</v>
      </c>
    </row>
    <row r="33" spans="1:231" ht="25.5" customHeight="1">
      <c r="A33" s="13">
        <f t="shared" si="173"/>
        <v>17533</v>
      </c>
      <c r="B33" s="14">
        <f t="shared" si="173"/>
        <v>17533</v>
      </c>
      <c r="C33" s="15">
        <v>22</v>
      </c>
      <c r="D33" s="16" t="str">
        <f t="shared" si="163"/>
        <v>22</v>
      </c>
      <c r="E33" s="254"/>
      <c r="F33" s="255"/>
      <c r="G33" s="256"/>
      <c r="H33" s="17"/>
      <c r="I33" s="254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33"/>
      <c r="AE33" s="18">
        <f t="shared" si="164"/>
      </c>
      <c r="AF33" s="203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38">
        <f t="shared" si="170"/>
        <v>0</v>
      </c>
      <c r="AS33" s="39">
        <f t="shared" si="165"/>
        <v>0</v>
      </c>
      <c r="AT33" s="15">
        <f t="shared" si="171"/>
        <v>0</v>
      </c>
      <c r="AU33" s="40">
        <f t="shared" si="172"/>
        <v>0</v>
      </c>
      <c r="AV33" s="107">
        <v>1</v>
      </c>
      <c r="AW33" s="119">
        <f t="shared" si="0"/>
      </c>
      <c r="AX33" s="119">
        <f t="shared" si="1"/>
      </c>
      <c r="AY33" s="119">
        <f t="shared" si="2"/>
      </c>
      <c r="AZ33" s="119">
        <f t="shared" si="3"/>
      </c>
      <c r="BA33" s="119">
        <f t="shared" si="4"/>
      </c>
      <c r="BB33" s="119">
        <f t="shared" si="5"/>
      </c>
      <c r="BC33" s="119">
        <f t="shared" si="6"/>
      </c>
      <c r="BD33" s="119">
        <f t="shared" si="7"/>
      </c>
      <c r="BE33" s="120">
        <f t="shared" si="8"/>
      </c>
      <c r="BF33" s="120">
        <f t="shared" si="9"/>
      </c>
      <c r="BG33" s="120">
        <f t="shared" si="10"/>
      </c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>
        <f t="shared" si="11"/>
      </c>
      <c r="BZ33" s="110">
        <f t="shared" si="12"/>
      </c>
      <c r="CA33" s="110">
        <f t="shared" si="13"/>
      </c>
      <c r="CB33" s="110">
        <f t="shared" si="14"/>
      </c>
      <c r="CC33" s="110">
        <f t="shared" si="15"/>
      </c>
      <c r="CD33" s="110">
        <f t="shared" si="16"/>
      </c>
      <c r="CE33" s="110" t="str">
        <f t="shared" si="17"/>
        <v>22</v>
      </c>
      <c r="CF33" s="110">
        <f t="shared" si="18"/>
      </c>
      <c r="CG33" s="110">
        <f t="shared" si="19"/>
      </c>
      <c r="CH33" s="110">
        <f t="shared" si="20"/>
      </c>
      <c r="CI33" s="110">
        <f t="shared" si="21"/>
      </c>
      <c r="CJ33" s="110">
        <f t="shared" si="22"/>
      </c>
      <c r="CK33" s="111">
        <f t="shared" si="23"/>
      </c>
      <c r="CL33" s="110">
        <f t="shared" si="24"/>
      </c>
      <c r="CM33" s="110">
        <f t="shared" si="25"/>
      </c>
      <c r="CN33" s="110">
        <f t="shared" si="26"/>
      </c>
      <c r="CO33" s="110">
        <f t="shared" si="27"/>
      </c>
      <c r="CP33" s="110">
        <f t="shared" si="28"/>
      </c>
      <c r="CQ33" s="110">
        <f t="shared" si="29"/>
      </c>
      <c r="CR33" s="110">
        <f t="shared" si="30"/>
      </c>
      <c r="CS33" s="110">
        <f t="shared" si="31"/>
      </c>
      <c r="CT33" s="110">
        <f t="shared" si="32"/>
      </c>
      <c r="CU33" s="110">
        <f t="shared" si="33"/>
      </c>
      <c r="CV33" s="110">
        <f t="shared" si="34"/>
      </c>
      <c r="CW33" s="110">
        <f t="shared" si="35"/>
      </c>
      <c r="CX33" s="110">
        <f t="shared" si="36"/>
      </c>
      <c r="CY33" s="110">
        <f t="shared" si="37"/>
      </c>
      <c r="CZ33" s="110">
        <f t="shared" si="38"/>
      </c>
      <c r="DA33" s="110">
        <f t="shared" si="39"/>
      </c>
      <c r="DB33" s="110">
        <f t="shared" si="40"/>
      </c>
      <c r="DC33" s="110">
        <f t="shared" si="41"/>
      </c>
      <c r="DD33" s="110">
        <f t="shared" si="42"/>
      </c>
      <c r="DE33" s="110">
        <f t="shared" si="43"/>
      </c>
      <c r="DF33" s="110">
        <f t="shared" si="44"/>
      </c>
      <c r="DG33" s="110">
        <f t="shared" si="45"/>
      </c>
      <c r="DH33" s="110">
        <f t="shared" si="46"/>
      </c>
      <c r="DI33" s="110">
        <f t="shared" si="47"/>
      </c>
      <c r="DJ33" s="110">
        <f t="shared" si="48"/>
      </c>
      <c r="DK33" s="110">
        <f t="shared" si="49"/>
      </c>
      <c r="DL33" s="110">
        <f t="shared" si="50"/>
      </c>
      <c r="DM33" s="110">
        <f t="shared" si="51"/>
      </c>
      <c r="DN33" s="110">
        <f t="shared" si="52"/>
      </c>
      <c r="DO33" s="110">
        <f t="shared" si="53"/>
      </c>
      <c r="DP33" s="110">
        <f t="shared" si="54"/>
      </c>
      <c r="DQ33" s="110">
        <f t="shared" si="55"/>
      </c>
      <c r="DR33" s="110">
        <f t="shared" si="56"/>
      </c>
      <c r="DS33" s="110">
        <f t="shared" si="57"/>
      </c>
      <c r="DT33" s="110">
        <f t="shared" si="58"/>
      </c>
      <c r="DU33" s="110">
        <f t="shared" si="59"/>
      </c>
      <c r="DV33" s="110">
        <f t="shared" si="60"/>
      </c>
      <c r="DW33" s="110">
        <f t="shared" si="61"/>
      </c>
      <c r="DX33" s="110">
        <f t="shared" si="62"/>
      </c>
      <c r="DY33" s="110">
        <f t="shared" si="63"/>
      </c>
      <c r="DZ33" s="110">
        <f t="shared" si="64"/>
      </c>
      <c r="EA33" s="110">
        <f t="shared" si="65"/>
      </c>
      <c r="EB33" s="104" t="str">
        <f t="shared" si="166"/>
        <v>22</v>
      </c>
      <c r="EC33" s="104">
        <f t="shared" si="167"/>
      </c>
      <c r="ED33" s="104">
        <f t="shared" si="168"/>
      </c>
      <c r="EE33" s="104" t="str">
        <f t="shared" si="169"/>
        <v>22</v>
      </c>
      <c r="EF33" s="110">
        <f t="shared" si="66"/>
      </c>
      <c r="EG33" s="110">
        <f t="shared" si="67"/>
      </c>
      <c r="EH33" s="110">
        <f t="shared" si="68"/>
      </c>
      <c r="EI33" s="110">
        <f t="shared" si="69"/>
      </c>
      <c r="EJ33" s="110">
        <f t="shared" si="70"/>
      </c>
      <c r="EK33" s="110">
        <f t="shared" si="71"/>
      </c>
      <c r="EL33" s="110">
        <f t="shared" si="72"/>
      </c>
      <c r="EM33" s="110">
        <f t="shared" si="73"/>
      </c>
      <c r="EN33" s="110">
        <f t="shared" si="74"/>
      </c>
      <c r="EO33" s="110">
        <f t="shared" si="75"/>
      </c>
      <c r="EP33" s="110">
        <f t="shared" si="76"/>
      </c>
      <c r="EQ33" s="110">
        <f t="shared" si="77"/>
      </c>
      <c r="ER33" s="110">
        <f t="shared" si="78"/>
      </c>
      <c r="ES33" s="110">
        <f t="shared" si="79"/>
      </c>
      <c r="ET33" s="110">
        <f t="shared" si="80"/>
      </c>
      <c r="EU33" s="110">
        <f t="shared" si="81"/>
      </c>
      <c r="EV33" s="110">
        <f t="shared" si="82"/>
      </c>
      <c r="EW33" s="110">
        <f t="shared" si="83"/>
      </c>
      <c r="EX33" s="110">
        <f t="shared" si="84"/>
      </c>
      <c r="EY33" s="110">
        <f t="shared" si="85"/>
      </c>
      <c r="EZ33" s="110">
        <f t="shared" si="86"/>
      </c>
      <c r="FA33" s="110">
        <f t="shared" si="87"/>
      </c>
      <c r="FB33" s="110">
        <f t="shared" si="88"/>
      </c>
      <c r="FC33" s="110">
        <f t="shared" si="89"/>
      </c>
      <c r="FD33" s="110">
        <f t="shared" si="90"/>
      </c>
      <c r="FE33" s="110">
        <f t="shared" si="91"/>
      </c>
      <c r="FF33" s="110">
        <f t="shared" si="92"/>
      </c>
      <c r="FG33" s="110">
        <f t="shared" si="93"/>
      </c>
      <c r="FH33" s="110">
        <f t="shared" si="94"/>
      </c>
      <c r="FI33" s="110">
        <f t="shared" si="95"/>
      </c>
      <c r="FJ33" s="110">
        <f t="shared" si="96"/>
      </c>
      <c r="FK33" s="110">
        <f t="shared" si="97"/>
      </c>
      <c r="FL33" s="110">
        <f t="shared" si="98"/>
      </c>
      <c r="FM33" s="110">
        <f t="shared" si="99"/>
      </c>
      <c r="FN33" s="110">
        <f t="shared" si="100"/>
      </c>
      <c r="FO33" s="110">
        <f t="shared" si="101"/>
      </c>
      <c r="FP33" s="110">
        <f t="shared" si="102"/>
      </c>
      <c r="FQ33" s="110">
        <f t="shared" si="103"/>
      </c>
      <c r="FR33" s="110">
        <f t="shared" si="104"/>
      </c>
      <c r="FS33" s="110">
        <f t="shared" si="105"/>
      </c>
      <c r="FT33" s="110">
        <f t="shared" si="106"/>
      </c>
      <c r="FU33" s="110">
        <f t="shared" si="107"/>
      </c>
      <c r="FV33" s="110">
        <f t="shared" si="108"/>
        <v>22</v>
      </c>
      <c r="FW33" s="110">
        <f t="shared" si="109"/>
      </c>
      <c r="FX33" s="110">
        <f t="shared" si="110"/>
      </c>
      <c r="FY33" s="110">
        <f t="shared" si="111"/>
      </c>
      <c r="FZ33" s="110">
        <f t="shared" si="112"/>
      </c>
      <c r="GA33" s="110">
        <f t="shared" si="113"/>
      </c>
      <c r="GB33" s="110">
        <f t="shared" si="114"/>
      </c>
      <c r="GC33" s="110">
        <f t="shared" si="115"/>
      </c>
      <c r="GD33" s="110">
        <f t="shared" si="116"/>
      </c>
      <c r="GE33" s="110">
        <f t="shared" si="117"/>
      </c>
      <c r="GF33" s="110">
        <f t="shared" si="118"/>
      </c>
      <c r="GG33" s="110">
        <f t="shared" si="119"/>
      </c>
      <c r="GH33" s="110">
        <f t="shared" si="120"/>
      </c>
      <c r="GI33" s="110">
        <f t="shared" si="121"/>
      </c>
      <c r="GJ33" s="110">
        <f t="shared" si="122"/>
      </c>
      <c r="GK33" s="110">
        <f t="shared" si="123"/>
      </c>
      <c r="GL33" s="110">
        <f t="shared" si="124"/>
      </c>
      <c r="GM33" s="110">
        <f t="shared" si="125"/>
      </c>
      <c r="GN33" s="110">
        <f t="shared" si="126"/>
      </c>
      <c r="GO33" s="110">
        <f t="shared" si="127"/>
      </c>
      <c r="GP33" s="110">
        <f t="shared" si="128"/>
      </c>
      <c r="GQ33" s="110">
        <f t="shared" si="129"/>
      </c>
      <c r="GR33" s="110">
        <f t="shared" si="130"/>
      </c>
      <c r="GS33" s="110">
        <f t="shared" si="131"/>
      </c>
      <c r="GT33" s="110">
        <f t="shared" si="132"/>
      </c>
      <c r="GU33" s="110">
        <f t="shared" si="133"/>
      </c>
      <c r="GV33" s="110">
        <f t="shared" si="134"/>
      </c>
      <c r="GW33" s="110">
        <f t="shared" si="135"/>
      </c>
      <c r="GX33" s="110">
        <f t="shared" si="136"/>
      </c>
      <c r="GY33" s="110">
        <f t="shared" si="137"/>
      </c>
      <c r="GZ33" s="110">
        <f t="shared" si="138"/>
      </c>
      <c r="HA33" s="110">
        <f t="shared" si="139"/>
      </c>
      <c r="HB33" s="110">
        <f t="shared" si="140"/>
      </c>
      <c r="HC33" s="110">
        <f t="shared" si="141"/>
      </c>
      <c r="HD33" s="110">
        <f t="shared" si="142"/>
      </c>
      <c r="HE33" s="110">
        <f t="shared" si="143"/>
      </c>
      <c r="HF33" s="110">
        <f t="shared" si="144"/>
      </c>
      <c r="HG33" s="110">
        <f t="shared" si="145"/>
      </c>
      <c r="HH33" s="110">
        <f t="shared" si="146"/>
      </c>
      <c r="HI33" s="110">
        <f t="shared" si="147"/>
      </c>
      <c r="HJ33" s="110">
        <f t="shared" si="148"/>
      </c>
      <c r="HK33" s="110">
        <f t="shared" si="149"/>
      </c>
      <c r="HL33" s="110">
        <f t="shared" si="150"/>
      </c>
      <c r="HM33" s="110">
        <f t="shared" si="151"/>
      </c>
      <c r="HN33" s="110">
        <f t="shared" si="152"/>
      </c>
      <c r="HO33" s="110">
        <f t="shared" si="153"/>
      </c>
      <c r="HP33" s="110">
        <f t="shared" si="154"/>
      </c>
      <c r="HQ33" s="110">
        <f t="shared" si="155"/>
      </c>
      <c r="HR33" s="110">
        <f t="shared" si="156"/>
      </c>
      <c r="HS33" s="104">
        <f t="shared" si="157"/>
      </c>
      <c r="HT33" s="104" t="str">
        <f t="shared" si="158"/>
        <v>22</v>
      </c>
      <c r="HU33" s="104">
        <f t="shared" si="159"/>
      </c>
      <c r="HV33" s="104">
        <f t="shared" si="160"/>
      </c>
      <c r="HW33" s="104" t="str">
        <f t="shared" si="161"/>
        <v>22</v>
      </c>
    </row>
    <row r="34" spans="1:231" ht="25.5" customHeight="1">
      <c r="A34" s="7">
        <f t="shared" si="173"/>
        <v>17899</v>
      </c>
      <c r="B34" s="8">
        <f t="shared" si="173"/>
        <v>17899</v>
      </c>
      <c r="C34" s="9">
        <v>23</v>
      </c>
      <c r="D34" s="10" t="str">
        <f t="shared" si="163"/>
        <v>23</v>
      </c>
      <c r="E34" s="261"/>
      <c r="F34" s="262"/>
      <c r="G34" s="263"/>
      <c r="H34" s="11"/>
      <c r="I34" s="261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25"/>
      <c r="AE34" s="12">
        <f t="shared" si="164"/>
      </c>
      <c r="AF34" s="201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41">
        <f t="shared" si="170"/>
        <v>0</v>
      </c>
      <c r="AS34" s="42">
        <f t="shared" si="165"/>
        <v>0</v>
      </c>
      <c r="AT34" s="9">
        <f t="shared" si="171"/>
        <v>0</v>
      </c>
      <c r="AU34" s="43">
        <f t="shared" si="172"/>
        <v>0</v>
      </c>
      <c r="AV34" s="107"/>
      <c r="AW34" s="119">
        <f t="shared" si="0"/>
      </c>
      <c r="AX34" s="119">
        <f t="shared" si="1"/>
      </c>
      <c r="AY34" s="119">
        <f t="shared" si="2"/>
      </c>
      <c r="AZ34" s="119">
        <f t="shared" si="3"/>
      </c>
      <c r="BA34" s="119">
        <f t="shared" si="4"/>
      </c>
      <c r="BB34" s="119">
        <f t="shared" si="5"/>
      </c>
      <c r="BC34" s="119">
        <f t="shared" si="6"/>
      </c>
      <c r="BD34" s="119">
        <f t="shared" si="7"/>
      </c>
      <c r="BE34" s="120">
        <f t="shared" si="8"/>
      </c>
      <c r="BF34" s="120">
        <f t="shared" si="9"/>
      </c>
      <c r="BG34" s="120">
        <f t="shared" si="10"/>
      </c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>
        <f t="shared" si="11"/>
      </c>
      <c r="BZ34" s="110">
        <f t="shared" si="12"/>
      </c>
      <c r="CA34" s="110">
        <f t="shared" si="13"/>
      </c>
      <c r="CB34" s="110">
        <f t="shared" si="14"/>
      </c>
      <c r="CC34" s="110">
        <f t="shared" si="15"/>
      </c>
      <c r="CD34" s="110">
        <f t="shared" si="16"/>
      </c>
      <c r="CE34" s="110">
        <f t="shared" si="17"/>
      </c>
      <c r="CF34" s="110" t="str">
        <f t="shared" si="18"/>
        <v>23</v>
      </c>
      <c r="CG34" s="110">
        <f t="shared" si="19"/>
      </c>
      <c r="CH34" s="110">
        <f t="shared" si="20"/>
      </c>
      <c r="CI34" s="110">
        <f t="shared" si="21"/>
      </c>
      <c r="CJ34" s="110">
        <f t="shared" si="22"/>
      </c>
      <c r="CK34" s="111">
        <f t="shared" si="23"/>
      </c>
      <c r="CL34" s="110">
        <f t="shared" si="24"/>
      </c>
      <c r="CM34" s="110">
        <f t="shared" si="25"/>
      </c>
      <c r="CN34" s="110">
        <f t="shared" si="26"/>
      </c>
      <c r="CO34" s="110">
        <f t="shared" si="27"/>
      </c>
      <c r="CP34" s="110">
        <f t="shared" si="28"/>
      </c>
      <c r="CQ34" s="110">
        <f t="shared" si="29"/>
      </c>
      <c r="CR34" s="110">
        <f t="shared" si="30"/>
      </c>
      <c r="CS34" s="110">
        <f t="shared" si="31"/>
      </c>
      <c r="CT34" s="110">
        <f t="shared" si="32"/>
      </c>
      <c r="CU34" s="110">
        <f t="shared" si="33"/>
      </c>
      <c r="CV34" s="110">
        <f t="shared" si="34"/>
      </c>
      <c r="CW34" s="110">
        <f t="shared" si="35"/>
      </c>
      <c r="CX34" s="110">
        <f t="shared" si="36"/>
      </c>
      <c r="CY34" s="110">
        <f t="shared" si="37"/>
      </c>
      <c r="CZ34" s="110">
        <f t="shared" si="38"/>
      </c>
      <c r="DA34" s="110">
        <f t="shared" si="39"/>
      </c>
      <c r="DB34" s="110">
        <f t="shared" si="40"/>
      </c>
      <c r="DC34" s="110">
        <f t="shared" si="41"/>
      </c>
      <c r="DD34" s="110">
        <f t="shared" si="42"/>
      </c>
      <c r="DE34" s="110">
        <f t="shared" si="43"/>
      </c>
      <c r="DF34" s="110">
        <f t="shared" si="44"/>
      </c>
      <c r="DG34" s="110">
        <f t="shared" si="45"/>
      </c>
      <c r="DH34" s="110">
        <f t="shared" si="46"/>
      </c>
      <c r="DI34" s="110">
        <f t="shared" si="47"/>
      </c>
      <c r="DJ34" s="110">
        <f t="shared" si="48"/>
      </c>
      <c r="DK34" s="110">
        <f t="shared" si="49"/>
      </c>
      <c r="DL34" s="110">
        <f t="shared" si="50"/>
      </c>
      <c r="DM34" s="110">
        <f t="shared" si="51"/>
      </c>
      <c r="DN34" s="110">
        <f t="shared" si="52"/>
      </c>
      <c r="DO34" s="110">
        <f t="shared" si="53"/>
      </c>
      <c r="DP34" s="110">
        <f t="shared" si="54"/>
      </c>
      <c r="DQ34" s="110">
        <f t="shared" si="55"/>
      </c>
      <c r="DR34" s="110">
        <f t="shared" si="56"/>
      </c>
      <c r="DS34" s="110">
        <f t="shared" si="57"/>
      </c>
      <c r="DT34" s="110">
        <f t="shared" si="58"/>
      </c>
      <c r="DU34" s="110">
        <f t="shared" si="59"/>
      </c>
      <c r="DV34" s="110">
        <f t="shared" si="60"/>
      </c>
      <c r="DW34" s="110">
        <f t="shared" si="61"/>
      </c>
      <c r="DX34" s="110">
        <f t="shared" si="62"/>
      </c>
      <c r="DY34" s="110">
        <f t="shared" si="63"/>
      </c>
      <c r="DZ34" s="110">
        <f t="shared" si="64"/>
      </c>
      <c r="EA34" s="110">
        <f t="shared" si="65"/>
      </c>
      <c r="EB34" s="104" t="str">
        <f t="shared" si="166"/>
        <v>23</v>
      </c>
      <c r="EC34" s="104">
        <f t="shared" si="167"/>
      </c>
      <c r="ED34" s="104">
        <f t="shared" si="168"/>
      </c>
      <c r="EE34" s="104" t="str">
        <f t="shared" si="169"/>
        <v>23</v>
      </c>
      <c r="EF34" s="110">
        <f t="shared" si="66"/>
      </c>
      <c r="EG34" s="110">
        <f t="shared" si="67"/>
      </c>
      <c r="EH34" s="110">
        <f t="shared" si="68"/>
      </c>
      <c r="EI34" s="110">
        <f t="shared" si="69"/>
      </c>
      <c r="EJ34" s="110">
        <f t="shared" si="70"/>
      </c>
      <c r="EK34" s="110">
        <f t="shared" si="71"/>
      </c>
      <c r="EL34" s="110">
        <f t="shared" si="72"/>
      </c>
      <c r="EM34" s="110">
        <f t="shared" si="73"/>
      </c>
      <c r="EN34" s="110">
        <f t="shared" si="74"/>
      </c>
      <c r="EO34" s="110">
        <f t="shared" si="75"/>
      </c>
      <c r="EP34" s="110">
        <f t="shared" si="76"/>
      </c>
      <c r="EQ34" s="110">
        <f t="shared" si="77"/>
      </c>
      <c r="ER34" s="110">
        <f t="shared" si="78"/>
      </c>
      <c r="ES34" s="110">
        <f t="shared" si="79"/>
      </c>
      <c r="ET34" s="110">
        <f t="shared" si="80"/>
      </c>
      <c r="EU34" s="110">
        <f t="shared" si="81"/>
      </c>
      <c r="EV34" s="110">
        <f t="shared" si="82"/>
      </c>
      <c r="EW34" s="110">
        <f t="shared" si="83"/>
      </c>
      <c r="EX34" s="110">
        <f t="shared" si="84"/>
      </c>
      <c r="EY34" s="110">
        <f t="shared" si="85"/>
      </c>
      <c r="EZ34" s="110">
        <f t="shared" si="86"/>
      </c>
      <c r="FA34" s="110">
        <f t="shared" si="87"/>
      </c>
      <c r="FB34" s="110">
        <f t="shared" si="88"/>
      </c>
      <c r="FC34" s="110">
        <f t="shared" si="89"/>
      </c>
      <c r="FD34" s="110">
        <f t="shared" si="90"/>
      </c>
      <c r="FE34" s="110">
        <f t="shared" si="91"/>
      </c>
      <c r="FF34" s="110">
        <f t="shared" si="92"/>
      </c>
      <c r="FG34" s="110">
        <f t="shared" si="93"/>
      </c>
      <c r="FH34" s="110">
        <f t="shared" si="94"/>
      </c>
      <c r="FI34" s="110">
        <f t="shared" si="95"/>
      </c>
      <c r="FJ34" s="110">
        <f t="shared" si="96"/>
      </c>
      <c r="FK34" s="110">
        <f t="shared" si="97"/>
      </c>
      <c r="FL34" s="110">
        <f t="shared" si="98"/>
      </c>
      <c r="FM34" s="110">
        <f t="shared" si="99"/>
      </c>
      <c r="FN34" s="110">
        <f t="shared" si="100"/>
      </c>
      <c r="FO34" s="110">
        <f t="shared" si="101"/>
      </c>
      <c r="FP34" s="110">
        <f t="shared" si="102"/>
      </c>
      <c r="FQ34" s="110">
        <f t="shared" si="103"/>
      </c>
      <c r="FR34" s="110">
        <f t="shared" si="104"/>
      </c>
      <c r="FS34" s="110">
        <f t="shared" si="105"/>
      </c>
      <c r="FT34" s="110">
        <f t="shared" si="106"/>
      </c>
      <c r="FU34" s="110">
        <f t="shared" si="107"/>
      </c>
      <c r="FV34" s="110">
        <f t="shared" si="108"/>
      </c>
      <c r="FW34" s="110">
        <f t="shared" si="109"/>
        <v>23</v>
      </c>
      <c r="FX34" s="110">
        <f t="shared" si="110"/>
      </c>
      <c r="FY34" s="110">
        <f t="shared" si="111"/>
      </c>
      <c r="FZ34" s="110">
        <f t="shared" si="112"/>
      </c>
      <c r="GA34" s="110">
        <f t="shared" si="113"/>
      </c>
      <c r="GB34" s="110">
        <f t="shared" si="114"/>
      </c>
      <c r="GC34" s="110">
        <f t="shared" si="115"/>
      </c>
      <c r="GD34" s="110">
        <f t="shared" si="116"/>
      </c>
      <c r="GE34" s="110">
        <f t="shared" si="117"/>
      </c>
      <c r="GF34" s="110">
        <f t="shared" si="118"/>
      </c>
      <c r="GG34" s="110">
        <f t="shared" si="119"/>
      </c>
      <c r="GH34" s="110">
        <f t="shared" si="120"/>
      </c>
      <c r="GI34" s="110">
        <f t="shared" si="121"/>
      </c>
      <c r="GJ34" s="110">
        <f t="shared" si="122"/>
      </c>
      <c r="GK34" s="110">
        <f t="shared" si="123"/>
      </c>
      <c r="GL34" s="110">
        <f t="shared" si="124"/>
      </c>
      <c r="GM34" s="110">
        <f t="shared" si="125"/>
      </c>
      <c r="GN34" s="110">
        <f t="shared" si="126"/>
      </c>
      <c r="GO34" s="110">
        <f t="shared" si="127"/>
      </c>
      <c r="GP34" s="110">
        <f t="shared" si="128"/>
      </c>
      <c r="GQ34" s="110">
        <f t="shared" si="129"/>
      </c>
      <c r="GR34" s="110">
        <f t="shared" si="130"/>
      </c>
      <c r="GS34" s="110">
        <f t="shared" si="131"/>
      </c>
      <c r="GT34" s="110">
        <f t="shared" si="132"/>
      </c>
      <c r="GU34" s="110">
        <f t="shared" si="133"/>
      </c>
      <c r="GV34" s="110">
        <f t="shared" si="134"/>
      </c>
      <c r="GW34" s="110">
        <f t="shared" si="135"/>
      </c>
      <c r="GX34" s="110">
        <f t="shared" si="136"/>
      </c>
      <c r="GY34" s="110">
        <f t="shared" si="137"/>
      </c>
      <c r="GZ34" s="110">
        <f t="shared" si="138"/>
      </c>
      <c r="HA34" s="110">
        <f t="shared" si="139"/>
      </c>
      <c r="HB34" s="110">
        <f t="shared" si="140"/>
      </c>
      <c r="HC34" s="110">
        <f t="shared" si="141"/>
      </c>
      <c r="HD34" s="110">
        <f t="shared" si="142"/>
      </c>
      <c r="HE34" s="110">
        <f t="shared" si="143"/>
      </c>
      <c r="HF34" s="110">
        <f t="shared" si="144"/>
      </c>
      <c r="HG34" s="110">
        <f t="shared" si="145"/>
      </c>
      <c r="HH34" s="110">
        <f t="shared" si="146"/>
      </c>
      <c r="HI34" s="110">
        <f t="shared" si="147"/>
      </c>
      <c r="HJ34" s="110">
        <f t="shared" si="148"/>
      </c>
      <c r="HK34" s="110">
        <f t="shared" si="149"/>
      </c>
      <c r="HL34" s="110">
        <f t="shared" si="150"/>
      </c>
      <c r="HM34" s="110">
        <f t="shared" si="151"/>
      </c>
      <c r="HN34" s="110">
        <f t="shared" si="152"/>
      </c>
      <c r="HO34" s="110">
        <f t="shared" si="153"/>
      </c>
      <c r="HP34" s="110">
        <f t="shared" si="154"/>
      </c>
      <c r="HQ34" s="110">
        <f t="shared" si="155"/>
      </c>
      <c r="HR34" s="110">
        <f t="shared" si="156"/>
      </c>
      <c r="HS34" s="104">
        <f t="shared" si="157"/>
      </c>
      <c r="HT34" s="104" t="str">
        <f t="shared" si="158"/>
        <v>23</v>
      </c>
      <c r="HU34" s="104">
        <f t="shared" si="159"/>
      </c>
      <c r="HV34" s="104">
        <f t="shared" si="160"/>
      </c>
      <c r="HW34" s="104" t="str">
        <f t="shared" si="161"/>
        <v>23</v>
      </c>
    </row>
    <row r="35" spans="1:231" ht="25.5" customHeight="1">
      <c r="A35" s="13">
        <f t="shared" si="173"/>
        <v>18264</v>
      </c>
      <c r="B35" s="14">
        <f t="shared" si="173"/>
        <v>18264</v>
      </c>
      <c r="C35" s="15">
        <v>24</v>
      </c>
      <c r="D35" s="16" t="str">
        <f t="shared" si="163"/>
        <v>24</v>
      </c>
      <c r="E35" s="254"/>
      <c r="F35" s="255"/>
      <c r="G35" s="256"/>
      <c r="H35" s="17"/>
      <c r="I35" s="254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33"/>
      <c r="AE35" s="18">
        <f t="shared" si="164"/>
      </c>
      <c r="AF35" s="203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38">
        <f t="shared" si="170"/>
        <v>0</v>
      </c>
      <c r="AS35" s="39">
        <f t="shared" si="165"/>
        <v>0</v>
      </c>
      <c r="AT35" s="15">
        <f t="shared" si="171"/>
        <v>0</v>
      </c>
      <c r="AU35" s="40">
        <f t="shared" si="172"/>
        <v>0</v>
      </c>
      <c r="AV35" s="107">
        <v>1</v>
      </c>
      <c r="AW35" s="119">
        <f t="shared" si="0"/>
      </c>
      <c r="AX35" s="119">
        <f t="shared" si="1"/>
      </c>
      <c r="AY35" s="119">
        <f t="shared" si="2"/>
      </c>
      <c r="AZ35" s="119">
        <f t="shared" si="3"/>
      </c>
      <c r="BA35" s="119">
        <f t="shared" si="4"/>
      </c>
      <c r="BB35" s="119">
        <f t="shared" si="5"/>
      </c>
      <c r="BC35" s="119">
        <f t="shared" si="6"/>
      </c>
      <c r="BD35" s="119">
        <f t="shared" si="7"/>
      </c>
      <c r="BE35" s="120">
        <f t="shared" si="8"/>
      </c>
      <c r="BF35" s="120">
        <f t="shared" si="9"/>
      </c>
      <c r="BG35" s="120">
        <f t="shared" si="10"/>
      </c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>
        <f t="shared" si="11"/>
      </c>
      <c r="BZ35" s="110">
        <f t="shared" si="12"/>
      </c>
      <c r="CA35" s="110">
        <f t="shared" si="13"/>
      </c>
      <c r="CB35" s="110">
        <f t="shared" si="14"/>
      </c>
      <c r="CC35" s="110">
        <f t="shared" si="15"/>
      </c>
      <c r="CD35" s="110">
        <f t="shared" si="16"/>
      </c>
      <c r="CE35" s="110">
        <f t="shared" si="17"/>
      </c>
      <c r="CF35" s="110">
        <f t="shared" si="18"/>
      </c>
      <c r="CG35" s="110" t="str">
        <f t="shared" si="19"/>
        <v>24</v>
      </c>
      <c r="CH35" s="110">
        <f t="shared" si="20"/>
      </c>
      <c r="CI35" s="110">
        <f t="shared" si="21"/>
      </c>
      <c r="CJ35" s="110">
        <f t="shared" si="22"/>
      </c>
      <c r="CK35" s="111">
        <f t="shared" si="23"/>
      </c>
      <c r="CL35" s="110">
        <f t="shared" si="24"/>
      </c>
      <c r="CM35" s="110">
        <f t="shared" si="25"/>
      </c>
      <c r="CN35" s="110">
        <f t="shared" si="26"/>
      </c>
      <c r="CO35" s="110">
        <f t="shared" si="27"/>
      </c>
      <c r="CP35" s="110">
        <f t="shared" si="28"/>
      </c>
      <c r="CQ35" s="110">
        <f t="shared" si="29"/>
      </c>
      <c r="CR35" s="110">
        <f t="shared" si="30"/>
      </c>
      <c r="CS35" s="110">
        <f t="shared" si="31"/>
      </c>
      <c r="CT35" s="110">
        <f t="shared" si="32"/>
      </c>
      <c r="CU35" s="110">
        <f t="shared" si="33"/>
      </c>
      <c r="CV35" s="110">
        <f t="shared" si="34"/>
      </c>
      <c r="CW35" s="110">
        <f t="shared" si="35"/>
      </c>
      <c r="CX35" s="110">
        <f t="shared" si="36"/>
      </c>
      <c r="CY35" s="110">
        <f t="shared" si="37"/>
      </c>
      <c r="CZ35" s="110">
        <f t="shared" si="38"/>
      </c>
      <c r="DA35" s="110">
        <f t="shared" si="39"/>
      </c>
      <c r="DB35" s="110">
        <f t="shared" si="40"/>
      </c>
      <c r="DC35" s="110">
        <f t="shared" si="41"/>
      </c>
      <c r="DD35" s="110">
        <f t="shared" si="42"/>
      </c>
      <c r="DE35" s="110">
        <f t="shared" si="43"/>
      </c>
      <c r="DF35" s="110">
        <f t="shared" si="44"/>
      </c>
      <c r="DG35" s="110">
        <f t="shared" si="45"/>
      </c>
      <c r="DH35" s="110">
        <f t="shared" si="46"/>
      </c>
      <c r="DI35" s="110">
        <f t="shared" si="47"/>
      </c>
      <c r="DJ35" s="110">
        <f t="shared" si="48"/>
      </c>
      <c r="DK35" s="110">
        <f t="shared" si="49"/>
      </c>
      <c r="DL35" s="110">
        <f t="shared" si="50"/>
      </c>
      <c r="DM35" s="110">
        <f t="shared" si="51"/>
      </c>
      <c r="DN35" s="110">
        <f t="shared" si="52"/>
      </c>
      <c r="DO35" s="110">
        <f t="shared" si="53"/>
      </c>
      <c r="DP35" s="110">
        <f t="shared" si="54"/>
      </c>
      <c r="DQ35" s="110">
        <f t="shared" si="55"/>
      </c>
      <c r="DR35" s="110">
        <f t="shared" si="56"/>
      </c>
      <c r="DS35" s="110">
        <f t="shared" si="57"/>
      </c>
      <c r="DT35" s="110">
        <f t="shared" si="58"/>
      </c>
      <c r="DU35" s="110">
        <f t="shared" si="59"/>
      </c>
      <c r="DV35" s="110">
        <f t="shared" si="60"/>
      </c>
      <c r="DW35" s="110">
        <f t="shared" si="61"/>
      </c>
      <c r="DX35" s="110">
        <f t="shared" si="62"/>
      </c>
      <c r="DY35" s="110">
        <f t="shared" si="63"/>
      </c>
      <c r="DZ35" s="110">
        <f t="shared" si="64"/>
      </c>
      <c r="EA35" s="110">
        <f t="shared" si="65"/>
      </c>
      <c r="EB35" s="104" t="str">
        <f t="shared" si="166"/>
        <v>24</v>
      </c>
      <c r="EC35" s="104">
        <f t="shared" si="167"/>
      </c>
      <c r="ED35" s="104">
        <f t="shared" si="168"/>
      </c>
      <c r="EE35" s="104" t="str">
        <f t="shared" si="169"/>
        <v>24</v>
      </c>
      <c r="EF35" s="110">
        <f t="shared" si="66"/>
      </c>
      <c r="EG35" s="110">
        <f t="shared" si="67"/>
      </c>
      <c r="EH35" s="110">
        <f t="shared" si="68"/>
      </c>
      <c r="EI35" s="110">
        <f t="shared" si="69"/>
      </c>
      <c r="EJ35" s="110">
        <f t="shared" si="70"/>
      </c>
      <c r="EK35" s="110">
        <f t="shared" si="71"/>
      </c>
      <c r="EL35" s="110">
        <f t="shared" si="72"/>
      </c>
      <c r="EM35" s="110">
        <f t="shared" si="73"/>
      </c>
      <c r="EN35" s="110">
        <f t="shared" si="74"/>
      </c>
      <c r="EO35" s="110">
        <f t="shared" si="75"/>
      </c>
      <c r="EP35" s="110">
        <f t="shared" si="76"/>
      </c>
      <c r="EQ35" s="110">
        <f t="shared" si="77"/>
      </c>
      <c r="ER35" s="110">
        <f t="shared" si="78"/>
      </c>
      <c r="ES35" s="110">
        <f t="shared" si="79"/>
      </c>
      <c r="ET35" s="110">
        <f t="shared" si="80"/>
      </c>
      <c r="EU35" s="110">
        <f t="shared" si="81"/>
      </c>
      <c r="EV35" s="110">
        <f t="shared" si="82"/>
      </c>
      <c r="EW35" s="110">
        <f t="shared" si="83"/>
      </c>
      <c r="EX35" s="110">
        <f t="shared" si="84"/>
      </c>
      <c r="EY35" s="110">
        <f t="shared" si="85"/>
      </c>
      <c r="EZ35" s="110">
        <f t="shared" si="86"/>
      </c>
      <c r="FA35" s="110">
        <f t="shared" si="87"/>
      </c>
      <c r="FB35" s="110">
        <f t="shared" si="88"/>
      </c>
      <c r="FC35" s="110">
        <f t="shared" si="89"/>
      </c>
      <c r="FD35" s="110">
        <f t="shared" si="90"/>
      </c>
      <c r="FE35" s="110">
        <f t="shared" si="91"/>
      </c>
      <c r="FF35" s="110">
        <f t="shared" si="92"/>
      </c>
      <c r="FG35" s="110">
        <f t="shared" si="93"/>
      </c>
      <c r="FH35" s="110">
        <f t="shared" si="94"/>
      </c>
      <c r="FI35" s="110">
        <f t="shared" si="95"/>
      </c>
      <c r="FJ35" s="110">
        <f t="shared" si="96"/>
      </c>
      <c r="FK35" s="110">
        <f t="shared" si="97"/>
      </c>
      <c r="FL35" s="110">
        <f t="shared" si="98"/>
      </c>
      <c r="FM35" s="110">
        <f t="shared" si="99"/>
      </c>
      <c r="FN35" s="110">
        <f t="shared" si="100"/>
      </c>
      <c r="FO35" s="110">
        <f t="shared" si="101"/>
      </c>
      <c r="FP35" s="110">
        <f t="shared" si="102"/>
      </c>
      <c r="FQ35" s="110">
        <f t="shared" si="103"/>
      </c>
      <c r="FR35" s="110">
        <f t="shared" si="104"/>
      </c>
      <c r="FS35" s="110">
        <f t="shared" si="105"/>
      </c>
      <c r="FT35" s="110">
        <f t="shared" si="106"/>
      </c>
      <c r="FU35" s="110">
        <f t="shared" si="107"/>
      </c>
      <c r="FV35" s="110">
        <f t="shared" si="108"/>
      </c>
      <c r="FW35" s="110">
        <f t="shared" si="109"/>
      </c>
      <c r="FX35" s="110">
        <f t="shared" si="110"/>
        <v>24</v>
      </c>
      <c r="FY35" s="110">
        <f t="shared" si="111"/>
      </c>
      <c r="FZ35" s="110">
        <f t="shared" si="112"/>
      </c>
      <c r="GA35" s="110">
        <f t="shared" si="113"/>
      </c>
      <c r="GB35" s="110">
        <f t="shared" si="114"/>
      </c>
      <c r="GC35" s="110">
        <f t="shared" si="115"/>
      </c>
      <c r="GD35" s="110">
        <f t="shared" si="116"/>
      </c>
      <c r="GE35" s="110">
        <f t="shared" si="117"/>
      </c>
      <c r="GF35" s="110">
        <f t="shared" si="118"/>
      </c>
      <c r="GG35" s="110">
        <f t="shared" si="119"/>
      </c>
      <c r="GH35" s="110">
        <f t="shared" si="120"/>
      </c>
      <c r="GI35" s="110">
        <f t="shared" si="121"/>
      </c>
      <c r="GJ35" s="110">
        <f t="shared" si="122"/>
      </c>
      <c r="GK35" s="110">
        <f t="shared" si="123"/>
      </c>
      <c r="GL35" s="110">
        <f t="shared" si="124"/>
      </c>
      <c r="GM35" s="110">
        <f t="shared" si="125"/>
      </c>
      <c r="GN35" s="110">
        <f t="shared" si="126"/>
      </c>
      <c r="GO35" s="110">
        <f t="shared" si="127"/>
      </c>
      <c r="GP35" s="110">
        <f t="shared" si="128"/>
      </c>
      <c r="GQ35" s="110">
        <f t="shared" si="129"/>
      </c>
      <c r="GR35" s="110">
        <f t="shared" si="130"/>
      </c>
      <c r="GS35" s="110">
        <f t="shared" si="131"/>
      </c>
      <c r="GT35" s="110">
        <f t="shared" si="132"/>
      </c>
      <c r="GU35" s="110">
        <f t="shared" si="133"/>
      </c>
      <c r="GV35" s="110">
        <f t="shared" si="134"/>
      </c>
      <c r="GW35" s="110">
        <f t="shared" si="135"/>
      </c>
      <c r="GX35" s="110">
        <f t="shared" si="136"/>
      </c>
      <c r="GY35" s="110">
        <f t="shared" si="137"/>
      </c>
      <c r="GZ35" s="110">
        <f t="shared" si="138"/>
      </c>
      <c r="HA35" s="110">
        <f t="shared" si="139"/>
      </c>
      <c r="HB35" s="110">
        <f t="shared" si="140"/>
      </c>
      <c r="HC35" s="110">
        <f t="shared" si="141"/>
      </c>
      <c r="HD35" s="110">
        <f t="shared" si="142"/>
      </c>
      <c r="HE35" s="110">
        <f t="shared" si="143"/>
      </c>
      <c r="HF35" s="110">
        <f t="shared" si="144"/>
      </c>
      <c r="HG35" s="110">
        <f t="shared" si="145"/>
      </c>
      <c r="HH35" s="110">
        <f t="shared" si="146"/>
      </c>
      <c r="HI35" s="110">
        <f t="shared" si="147"/>
      </c>
      <c r="HJ35" s="110">
        <f t="shared" si="148"/>
      </c>
      <c r="HK35" s="110">
        <f t="shared" si="149"/>
      </c>
      <c r="HL35" s="110">
        <f t="shared" si="150"/>
      </c>
      <c r="HM35" s="110">
        <f t="shared" si="151"/>
      </c>
      <c r="HN35" s="110">
        <f t="shared" si="152"/>
      </c>
      <c r="HO35" s="110">
        <f t="shared" si="153"/>
      </c>
      <c r="HP35" s="110">
        <f t="shared" si="154"/>
      </c>
      <c r="HQ35" s="110">
        <f t="shared" si="155"/>
      </c>
      <c r="HR35" s="110">
        <f t="shared" si="156"/>
      </c>
      <c r="HS35" s="104">
        <f t="shared" si="157"/>
      </c>
      <c r="HT35" s="104" t="str">
        <f t="shared" si="158"/>
        <v>24</v>
      </c>
      <c r="HU35" s="104">
        <f t="shared" si="159"/>
      </c>
      <c r="HV35" s="104">
        <f t="shared" si="160"/>
      </c>
      <c r="HW35" s="104" t="str">
        <f t="shared" si="161"/>
        <v>24</v>
      </c>
    </row>
    <row r="36" spans="1:231" ht="25.5" customHeight="1">
      <c r="A36" s="7">
        <f t="shared" si="173"/>
        <v>18629</v>
      </c>
      <c r="B36" s="8">
        <f t="shared" si="173"/>
        <v>18629</v>
      </c>
      <c r="C36" s="9">
        <v>25</v>
      </c>
      <c r="D36" s="10" t="str">
        <f t="shared" si="163"/>
        <v>25</v>
      </c>
      <c r="E36" s="261"/>
      <c r="F36" s="262"/>
      <c r="G36" s="263"/>
      <c r="H36" s="11"/>
      <c r="I36" s="261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25"/>
      <c r="AE36" s="12">
        <f t="shared" si="164"/>
      </c>
      <c r="AF36" s="201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41">
        <f t="shared" si="170"/>
        <v>0</v>
      </c>
      <c r="AS36" s="42">
        <f t="shared" si="165"/>
        <v>0</v>
      </c>
      <c r="AT36" s="9">
        <f t="shared" si="171"/>
        <v>0</v>
      </c>
      <c r="AU36" s="43">
        <f t="shared" si="172"/>
        <v>0</v>
      </c>
      <c r="AV36" s="107"/>
      <c r="AW36" s="119">
        <f t="shared" si="0"/>
      </c>
      <c r="AX36" s="119">
        <f t="shared" si="1"/>
      </c>
      <c r="AY36" s="119">
        <f t="shared" si="2"/>
      </c>
      <c r="AZ36" s="119">
        <f t="shared" si="3"/>
      </c>
      <c r="BA36" s="119">
        <f t="shared" si="4"/>
      </c>
      <c r="BB36" s="119">
        <f t="shared" si="5"/>
      </c>
      <c r="BC36" s="119">
        <f t="shared" si="6"/>
      </c>
      <c r="BD36" s="119">
        <f t="shared" si="7"/>
      </c>
      <c r="BE36" s="120">
        <f t="shared" si="8"/>
      </c>
      <c r="BF36" s="120">
        <f t="shared" si="9"/>
      </c>
      <c r="BG36" s="120">
        <f t="shared" si="10"/>
      </c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>
        <f t="shared" si="11"/>
      </c>
      <c r="BZ36" s="110">
        <f t="shared" si="12"/>
      </c>
      <c r="CA36" s="110">
        <f t="shared" si="13"/>
      </c>
      <c r="CB36" s="110">
        <f t="shared" si="14"/>
      </c>
      <c r="CC36" s="110">
        <f t="shared" si="15"/>
      </c>
      <c r="CD36" s="110">
        <f t="shared" si="16"/>
      </c>
      <c r="CE36" s="110">
        <f t="shared" si="17"/>
      </c>
      <c r="CF36" s="110">
        <f t="shared" si="18"/>
      </c>
      <c r="CG36" s="110">
        <f t="shared" si="19"/>
      </c>
      <c r="CH36" s="110" t="str">
        <f t="shared" si="20"/>
        <v>25</v>
      </c>
      <c r="CI36" s="110">
        <f t="shared" si="21"/>
      </c>
      <c r="CJ36" s="110">
        <f t="shared" si="22"/>
      </c>
      <c r="CK36" s="111">
        <f t="shared" si="23"/>
      </c>
      <c r="CL36" s="110">
        <f t="shared" si="24"/>
      </c>
      <c r="CM36" s="110">
        <f t="shared" si="25"/>
      </c>
      <c r="CN36" s="110">
        <f t="shared" si="26"/>
      </c>
      <c r="CO36" s="110">
        <f t="shared" si="27"/>
      </c>
      <c r="CP36" s="110">
        <f t="shared" si="28"/>
      </c>
      <c r="CQ36" s="110">
        <f t="shared" si="29"/>
      </c>
      <c r="CR36" s="110">
        <f t="shared" si="30"/>
      </c>
      <c r="CS36" s="110">
        <f t="shared" si="31"/>
      </c>
      <c r="CT36" s="110">
        <f t="shared" si="32"/>
      </c>
      <c r="CU36" s="110">
        <f t="shared" si="33"/>
      </c>
      <c r="CV36" s="110">
        <f t="shared" si="34"/>
      </c>
      <c r="CW36" s="110">
        <f t="shared" si="35"/>
      </c>
      <c r="CX36" s="110">
        <f t="shared" si="36"/>
      </c>
      <c r="CY36" s="110">
        <f t="shared" si="37"/>
      </c>
      <c r="CZ36" s="110">
        <f t="shared" si="38"/>
      </c>
      <c r="DA36" s="110">
        <f t="shared" si="39"/>
      </c>
      <c r="DB36" s="110">
        <f t="shared" si="40"/>
      </c>
      <c r="DC36" s="110">
        <f t="shared" si="41"/>
      </c>
      <c r="DD36" s="110">
        <f t="shared" si="42"/>
      </c>
      <c r="DE36" s="110">
        <f t="shared" si="43"/>
      </c>
      <c r="DF36" s="110">
        <f t="shared" si="44"/>
      </c>
      <c r="DG36" s="110">
        <f t="shared" si="45"/>
      </c>
      <c r="DH36" s="110">
        <f t="shared" si="46"/>
      </c>
      <c r="DI36" s="110">
        <f t="shared" si="47"/>
      </c>
      <c r="DJ36" s="110">
        <f t="shared" si="48"/>
      </c>
      <c r="DK36" s="110">
        <f t="shared" si="49"/>
      </c>
      <c r="DL36" s="110">
        <f t="shared" si="50"/>
      </c>
      <c r="DM36" s="110">
        <f t="shared" si="51"/>
      </c>
      <c r="DN36" s="110">
        <f t="shared" si="52"/>
      </c>
      <c r="DO36" s="110">
        <f t="shared" si="53"/>
      </c>
      <c r="DP36" s="110">
        <f t="shared" si="54"/>
      </c>
      <c r="DQ36" s="110">
        <f t="shared" si="55"/>
      </c>
      <c r="DR36" s="110">
        <f t="shared" si="56"/>
      </c>
      <c r="DS36" s="110">
        <f t="shared" si="57"/>
      </c>
      <c r="DT36" s="110">
        <f t="shared" si="58"/>
      </c>
      <c r="DU36" s="110">
        <f t="shared" si="59"/>
      </c>
      <c r="DV36" s="110">
        <f t="shared" si="60"/>
      </c>
      <c r="DW36" s="110">
        <f t="shared" si="61"/>
      </c>
      <c r="DX36" s="110">
        <f t="shared" si="62"/>
      </c>
      <c r="DY36" s="110">
        <f t="shared" si="63"/>
      </c>
      <c r="DZ36" s="110">
        <f t="shared" si="64"/>
      </c>
      <c r="EA36" s="110">
        <f t="shared" si="65"/>
      </c>
      <c r="EB36" s="104" t="str">
        <f t="shared" si="166"/>
        <v>25</v>
      </c>
      <c r="EC36" s="104">
        <f t="shared" si="167"/>
      </c>
      <c r="ED36" s="104">
        <f t="shared" si="168"/>
      </c>
      <c r="EE36" s="104" t="str">
        <f t="shared" si="169"/>
        <v>25</v>
      </c>
      <c r="EF36" s="110">
        <f t="shared" si="66"/>
      </c>
      <c r="EG36" s="110">
        <f t="shared" si="67"/>
      </c>
      <c r="EH36" s="110">
        <f t="shared" si="68"/>
      </c>
      <c r="EI36" s="110">
        <f t="shared" si="69"/>
      </c>
      <c r="EJ36" s="110">
        <f t="shared" si="70"/>
      </c>
      <c r="EK36" s="110">
        <f t="shared" si="71"/>
      </c>
      <c r="EL36" s="110">
        <f t="shared" si="72"/>
      </c>
      <c r="EM36" s="110">
        <f t="shared" si="73"/>
      </c>
      <c r="EN36" s="110">
        <f t="shared" si="74"/>
      </c>
      <c r="EO36" s="110">
        <f t="shared" si="75"/>
      </c>
      <c r="EP36" s="110">
        <f t="shared" si="76"/>
      </c>
      <c r="EQ36" s="110">
        <f t="shared" si="77"/>
      </c>
      <c r="ER36" s="110">
        <f t="shared" si="78"/>
      </c>
      <c r="ES36" s="110">
        <f t="shared" si="79"/>
      </c>
      <c r="ET36" s="110">
        <f t="shared" si="80"/>
      </c>
      <c r="EU36" s="110">
        <f t="shared" si="81"/>
      </c>
      <c r="EV36" s="110">
        <f t="shared" si="82"/>
      </c>
      <c r="EW36" s="110">
        <f t="shared" si="83"/>
      </c>
      <c r="EX36" s="110">
        <f t="shared" si="84"/>
      </c>
      <c r="EY36" s="110">
        <f t="shared" si="85"/>
      </c>
      <c r="EZ36" s="110">
        <f t="shared" si="86"/>
      </c>
      <c r="FA36" s="110">
        <f t="shared" si="87"/>
      </c>
      <c r="FB36" s="110">
        <f t="shared" si="88"/>
      </c>
      <c r="FC36" s="110">
        <f t="shared" si="89"/>
      </c>
      <c r="FD36" s="110">
        <f t="shared" si="90"/>
      </c>
      <c r="FE36" s="110">
        <f t="shared" si="91"/>
      </c>
      <c r="FF36" s="110">
        <f t="shared" si="92"/>
      </c>
      <c r="FG36" s="110">
        <f t="shared" si="93"/>
      </c>
      <c r="FH36" s="110">
        <f t="shared" si="94"/>
      </c>
      <c r="FI36" s="110">
        <f t="shared" si="95"/>
      </c>
      <c r="FJ36" s="110">
        <f t="shared" si="96"/>
      </c>
      <c r="FK36" s="110">
        <f t="shared" si="97"/>
      </c>
      <c r="FL36" s="110">
        <f t="shared" si="98"/>
      </c>
      <c r="FM36" s="110">
        <f t="shared" si="99"/>
      </c>
      <c r="FN36" s="110">
        <f t="shared" si="100"/>
      </c>
      <c r="FO36" s="110">
        <f t="shared" si="101"/>
      </c>
      <c r="FP36" s="110">
        <f t="shared" si="102"/>
      </c>
      <c r="FQ36" s="110">
        <f t="shared" si="103"/>
      </c>
      <c r="FR36" s="110">
        <f t="shared" si="104"/>
      </c>
      <c r="FS36" s="110">
        <f t="shared" si="105"/>
      </c>
      <c r="FT36" s="110">
        <f t="shared" si="106"/>
      </c>
      <c r="FU36" s="110">
        <f t="shared" si="107"/>
      </c>
      <c r="FV36" s="110">
        <f t="shared" si="108"/>
      </c>
      <c r="FW36" s="110">
        <f t="shared" si="109"/>
      </c>
      <c r="FX36" s="110">
        <f t="shared" si="110"/>
      </c>
      <c r="FY36" s="110">
        <f t="shared" si="111"/>
        <v>25</v>
      </c>
      <c r="FZ36" s="110">
        <f t="shared" si="112"/>
      </c>
      <c r="GA36" s="110">
        <f t="shared" si="113"/>
      </c>
      <c r="GB36" s="110">
        <f t="shared" si="114"/>
      </c>
      <c r="GC36" s="110">
        <f t="shared" si="115"/>
      </c>
      <c r="GD36" s="110">
        <f t="shared" si="116"/>
      </c>
      <c r="GE36" s="110">
        <f t="shared" si="117"/>
      </c>
      <c r="GF36" s="110">
        <f t="shared" si="118"/>
      </c>
      <c r="GG36" s="110">
        <f t="shared" si="119"/>
      </c>
      <c r="GH36" s="110">
        <f t="shared" si="120"/>
      </c>
      <c r="GI36" s="110">
        <f t="shared" si="121"/>
      </c>
      <c r="GJ36" s="110">
        <f t="shared" si="122"/>
      </c>
      <c r="GK36" s="110">
        <f t="shared" si="123"/>
      </c>
      <c r="GL36" s="110">
        <f t="shared" si="124"/>
      </c>
      <c r="GM36" s="110">
        <f t="shared" si="125"/>
      </c>
      <c r="GN36" s="110">
        <f t="shared" si="126"/>
      </c>
      <c r="GO36" s="110">
        <f t="shared" si="127"/>
      </c>
      <c r="GP36" s="110">
        <f t="shared" si="128"/>
      </c>
      <c r="GQ36" s="110">
        <f t="shared" si="129"/>
      </c>
      <c r="GR36" s="110">
        <f t="shared" si="130"/>
      </c>
      <c r="GS36" s="110">
        <f t="shared" si="131"/>
      </c>
      <c r="GT36" s="110">
        <f t="shared" si="132"/>
      </c>
      <c r="GU36" s="110">
        <f t="shared" si="133"/>
      </c>
      <c r="GV36" s="110">
        <f t="shared" si="134"/>
      </c>
      <c r="GW36" s="110">
        <f t="shared" si="135"/>
      </c>
      <c r="GX36" s="110">
        <f t="shared" si="136"/>
      </c>
      <c r="GY36" s="110">
        <f t="shared" si="137"/>
      </c>
      <c r="GZ36" s="110">
        <f t="shared" si="138"/>
      </c>
      <c r="HA36" s="110">
        <f t="shared" si="139"/>
      </c>
      <c r="HB36" s="110">
        <f t="shared" si="140"/>
      </c>
      <c r="HC36" s="110">
        <f t="shared" si="141"/>
      </c>
      <c r="HD36" s="110">
        <f t="shared" si="142"/>
      </c>
      <c r="HE36" s="110">
        <f t="shared" si="143"/>
      </c>
      <c r="HF36" s="110">
        <f t="shared" si="144"/>
      </c>
      <c r="HG36" s="110">
        <f t="shared" si="145"/>
      </c>
      <c r="HH36" s="110">
        <f t="shared" si="146"/>
      </c>
      <c r="HI36" s="110">
        <f t="shared" si="147"/>
      </c>
      <c r="HJ36" s="110">
        <f t="shared" si="148"/>
      </c>
      <c r="HK36" s="110">
        <f t="shared" si="149"/>
      </c>
      <c r="HL36" s="110">
        <f t="shared" si="150"/>
      </c>
      <c r="HM36" s="110">
        <f t="shared" si="151"/>
      </c>
      <c r="HN36" s="110">
        <f t="shared" si="152"/>
      </c>
      <c r="HO36" s="110">
        <f t="shared" si="153"/>
      </c>
      <c r="HP36" s="110">
        <f t="shared" si="154"/>
      </c>
      <c r="HQ36" s="110">
        <f t="shared" si="155"/>
      </c>
      <c r="HR36" s="110">
        <f t="shared" si="156"/>
      </c>
      <c r="HS36" s="104">
        <f t="shared" si="157"/>
      </c>
      <c r="HT36" s="104" t="str">
        <f t="shared" si="158"/>
        <v>25</v>
      </c>
      <c r="HU36" s="104">
        <f t="shared" si="159"/>
      </c>
      <c r="HV36" s="104">
        <f t="shared" si="160"/>
      </c>
      <c r="HW36" s="104" t="str">
        <f t="shared" si="161"/>
        <v>25</v>
      </c>
    </row>
    <row r="37" spans="1:231" ht="25.5" customHeight="1">
      <c r="A37" s="13">
        <f t="shared" si="173"/>
        <v>18994</v>
      </c>
      <c r="B37" s="14">
        <f t="shared" si="173"/>
        <v>18994</v>
      </c>
      <c r="C37" s="15">
        <v>26</v>
      </c>
      <c r="D37" s="16" t="str">
        <f t="shared" si="163"/>
        <v>26</v>
      </c>
      <c r="E37" s="254"/>
      <c r="F37" s="255"/>
      <c r="G37" s="256"/>
      <c r="H37" s="17"/>
      <c r="I37" s="254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33"/>
      <c r="AE37" s="18">
        <f t="shared" si="164"/>
      </c>
      <c r="AF37" s="203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38">
        <f t="shared" si="170"/>
        <v>0</v>
      </c>
      <c r="AS37" s="39">
        <f t="shared" si="165"/>
        <v>0</v>
      </c>
      <c r="AT37" s="15">
        <f t="shared" si="171"/>
        <v>0</v>
      </c>
      <c r="AU37" s="40">
        <f t="shared" si="172"/>
        <v>0</v>
      </c>
      <c r="AV37" s="107">
        <v>1</v>
      </c>
      <c r="AW37" s="119">
        <f t="shared" si="0"/>
      </c>
      <c r="AX37" s="119">
        <f t="shared" si="1"/>
      </c>
      <c r="AY37" s="119">
        <f t="shared" si="2"/>
      </c>
      <c r="AZ37" s="119">
        <f t="shared" si="3"/>
      </c>
      <c r="BA37" s="119">
        <f t="shared" si="4"/>
      </c>
      <c r="BB37" s="119">
        <f t="shared" si="5"/>
      </c>
      <c r="BC37" s="119">
        <f t="shared" si="6"/>
      </c>
      <c r="BD37" s="119">
        <f t="shared" si="7"/>
      </c>
      <c r="BE37" s="120">
        <f t="shared" si="8"/>
      </c>
      <c r="BF37" s="120">
        <f t="shared" si="9"/>
      </c>
      <c r="BG37" s="120">
        <f t="shared" si="10"/>
      </c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>
        <f t="shared" si="11"/>
      </c>
      <c r="BZ37" s="110">
        <f t="shared" si="12"/>
      </c>
      <c r="CA37" s="110">
        <f t="shared" si="13"/>
      </c>
      <c r="CB37" s="110">
        <f t="shared" si="14"/>
      </c>
      <c r="CC37" s="110">
        <f t="shared" si="15"/>
      </c>
      <c r="CD37" s="110">
        <f t="shared" si="16"/>
      </c>
      <c r="CE37" s="110">
        <f t="shared" si="17"/>
      </c>
      <c r="CF37" s="110">
        <f t="shared" si="18"/>
      </c>
      <c r="CG37" s="110">
        <f t="shared" si="19"/>
      </c>
      <c r="CH37" s="110">
        <f t="shared" si="20"/>
      </c>
      <c r="CI37" s="110" t="str">
        <f t="shared" si="21"/>
        <v>26</v>
      </c>
      <c r="CJ37" s="110">
        <f t="shared" si="22"/>
      </c>
      <c r="CK37" s="111">
        <f t="shared" si="23"/>
      </c>
      <c r="CL37" s="110">
        <f t="shared" si="24"/>
      </c>
      <c r="CM37" s="110">
        <f t="shared" si="25"/>
      </c>
      <c r="CN37" s="110">
        <f t="shared" si="26"/>
      </c>
      <c r="CO37" s="110">
        <f t="shared" si="27"/>
      </c>
      <c r="CP37" s="110">
        <f t="shared" si="28"/>
      </c>
      <c r="CQ37" s="110">
        <f t="shared" si="29"/>
      </c>
      <c r="CR37" s="110">
        <f t="shared" si="30"/>
      </c>
      <c r="CS37" s="110">
        <f t="shared" si="31"/>
      </c>
      <c r="CT37" s="110">
        <f t="shared" si="32"/>
      </c>
      <c r="CU37" s="110">
        <f t="shared" si="33"/>
      </c>
      <c r="CV37" s="110">
        <f t="shared" si="34"/>
      </c>
      <c r="CW37" s="110">
        <f t="shared" si="35"/>
      </c>
      <c r="CX37" s="110">
        <f t="shared" si="36"/>
      </c>
      <c r="CY37" s="110">
        <f t="shared" si="37"/>
      </c>
      <c r="CZ37" s="110">
        <f t="shared" si="38"/>
      </c>
      <c r="DA37" s="110">
        <f t="shared" si="39"/>
      </c>
      <c r="DB37" s="110">
        <f t="shared" si="40"/>
      </c>
      <c r="DC37" s="110">
        <f t="shared" si="41"/>
      </c>
      <c r="DD37" s="110">
        <f t="shared" si="42"/>
      </c>
      <c r="DE37" s="110">
        <f t="shared" si="43"/>
      </c>
      <c r="DF37" s="110">
        <f t="shared" si="44"/>
      </c>
      <c r="DG37" s="110">
        <f t="shared" si="45"/>
      </c>
      <c r="DH37" s="110">
        <f t="shared" si="46"/>
      </c>
      <c r="DI37" s="110">
        <f t="shared" si="47"/>
      </c>
      <c r="DJ37" s="110">
        <f t="shared" si="48"/>
      </c>
      <c r="DK37" s="110">
        <f t="shared" si="49"/>
      </c>
      <c r="DL37" s="110">
        <f t="shared" si="50"/>
      </c>
      <c r="DM37" s="110">
        <f t="shared" si="51"/>
      </c>
      <c r="DN37" s="110">
        <f t="shared" si="52"/>
      </c>
      <c r="DO37" s="110">
        <f t="shared" si="53"/>
      </c>
      <c r="DP37" s="110">
        <f t="shared" si="54"/>
      </c>
      <c r="DQ37" s="110">
        <f t="shared" si="55"/>
      </c>
      <c r="DR37" s="110">
        <f t="shared" si="56"/>
      </c>
      <c r="DS37" s="110">
        <f t="shared" si="57"/>
      </c>
      <c r="DT37" s="110">
        <f t="shared" si="58"/>
      </c>
      <c r="DU37" s="110">
        <f t="shared" si="59"/>
      </c>
      <c r="DV37" s="110">
        <f t="shared" si="60"/>
      </c>
      <c r="DW37" s="110">
        <f t="shared" si="61"/>
      </c>
      <c r="DX37" s="110">
        <f t="shared" si="62"/>
      </c>
      <c r="DY37" s="110">
        <f t="shared" si="63"/>
      </c>
      <c r="DZ37" s="110">
        <f t="shared" si="64"/>
      </c>
      <c r="EA37" s="110">
        <f t="shared" si="65"/>
      </c>
      <c r="EB37" s="104">
        <f t="shared" si="166"/>
      </c>
      <c r="EC37" s="104" t="str">
        <f t="shared" si="167"/>
        <v>26</v>
      </c>
      <c r="ED37" s="104">
        <f t="shared" si="168"/>
      </c>
      <c r="EE37" s="104" t="str">
        <f t="shared" si="169"/>
        <v>26</v>
      </c>
      <c r="EF37" s="110">
        <f t="shared" si="66"/>
      </c>
      <c r="EG37" s="110">
        <f t="shared" si="67"/>
      </c>
      <c r="EH37" s="110">
        <f t="shared" si="68"/>
      </c>
      <c r="EI37" s="110">
        <f t="shared" si="69"/>
      </c>
      <c r="EJ37" s="110">
        <f t="shared" si="70"/>
      </c>
      <c r="EK37" s="110">
        <f t="shared" si="71"/>
      </c>
      <c r="EL37" s="110">
        <f t="shared" si="72"/>
      </c>
      <c r="EM37" s="110">
        <f t="shared" si="73"/>
      </c>
      <c r="EN37" s="110">
        <f t="shared" si="74"/>
      </c>
      <c r="EO37" s="110">
        <f t="shared" si="75"/>
      </c>
      <c r="EP37" s="110">
        <f t="shared" si="76"/>
      </c>
      <c r="EQ37" s="110">
        <f t="shared" si="77"/>
      </c>
      <c r="ER37" s="110">
        <f t="shared" si="78"/>
      </c>
      <c r="ES37" s="110">
        <f t="shared" si="79"/>
      </c>
      <c r="ET37" s="110">
        <f t="shared" si="80"/>
      </c>
      <c r="EU37" s="110">
        <f t="shared" si="81"/>
      </c>
      <c r="EV37" s="110">
        <f t="shared" si="82"/>
      </c>
      <c r="EW37" s="110">
        <f t="shared" si="83"/>
      </c>
      <c r="EX37" s="110">
        <f t="shared" si="84"/>
      </c>
      <c r="EY37" s="110">
        <f t="shared" si="85"/>
      </c>
      <c r="EZ37" s="110">
        <f t="shared" si="86"/>
      </c>
      <c r="FA37" s="110">
        <f t="shared" si="87"/>
      </c>
      <c r="FB37" s="110">
        <f t="shared" si="88"/>
      </c>
      <c r="FC37" s="110">
        <f t="shared" si="89"/>
      </c>
      <c r="FD37" s="110">
        <f t="shared" si="90"/>
      </c>
      <c r="FE37" s="110">
        <f t="shared" si="91"/>
      </c>
      <c r="FF37" s="110">
        <f t="shared" si="92"/>
      </c>
      <c r="FG37" s="110">
        <f t="shared" si="93"/>
      </c>
      <c r="FH37" s="110">
        <f t="shared" si="94"/>
      </c>
      <c r="FI37" s="110">
        <f t="shared" si="95"/>
      </c>
      <c r="FJ37" s="110">
        <f t="shared" si="96"/>
      </c>
      <c r="FK37" s="110">
        <f t="shared" si="97"/>
      </c>
      <c r="FL37" s="110">
        <f t="shared" si="98"/>
      </c>
      <c r="FM37" s="110">
        <f t="shared" si="99"/>
      </c>
      <c r="FN37" s="110">
        <f t="shared" si="100"/>
      </c>
      <c r="FO37" s="110">
        <f t="shared" si="101"/>
      </c>
      <c r="FP37" s="110">
        <f t="shared" si="102"/>
      </c>
      <c r="FQ37" s="110">
        <f t="shared" si="103"/>
      </c>
      <c r="FR37" s="110">
        <f t="shared" si="104"/>
      </c>
      <c r="FS37" s="110">
        <f t="shared" si="105"/>
      </c>
      <c r="FT37" s="110">
        <f t="shared" si="106"/>
      </c>
      <c r="FU37" s="110">
        <f t="shared" si="107"/>
      </c>
      <c r="FV37" s="110">
        <f t="shared" si="108"/>
      </c>
      <c r="FW37" s="110">
        <f t="shared" si="109"/>
      </c>
      <c r="FX37" s="110">
        <f t="shared" si="110"/>
      </c>
      <c r="FY37" s="110">
        <f t="shared" si="111"/>
      </c>
      <c r="FZ37" s="110">
        <f t="shared" si="112"/>
        <v>26</v>
      </c>
      <c r="GA37" s="110">
        <f t="shared" si="113"/>
      </c>
      <c r="GB37" s="110">
        <f t="shared" si="114"/>
      </c>
      <c r="GC37" s="110">
        <f t="shared" si="115"/>
      </c>
      <c r="GD37" s="110">
        <f t="shared" si="116"/>
      </c>
      <c r="GE37" s="110">
        <f t="shared" si="117"/>
      </c>
      <c r="GF37" s="110">
        <f t="shared" si="118"/>
      </c>
      <c r="GG37" s="110">
        <f t="shared" si="119"/>
      </c>
      <c r="GH37" s="110">
        <f t="shared" si="120"/>
      </c>
      <c r="GI37" s="110">
        <f t="shared" si="121"/>
      </c>
      <c r="GJ37" s="110">
        <f t="shared" si="122"/>
      </c>
      <c r="GK37" s="110">
        <f t="shared" si="123"/>
      </c>
      <c r="GL37" s="110">
        <f t="shared" si="124"/>
      </c>
      <c r="GM37" s="110">
        <f t="shared" si="125"/>
      </c>
      <c r="GN37" s="110">
        <f t="shared" si="126"/>
      </c>
      <c r="GO37" s="110">
        <f t="shared" si="127"/>
      </c>
      <c r="GP37" s="110">
        <f t="shared" si="128"/>
      </c>
      <c r="GQ37" s="110">
        <f t="shared" si="129"/>
      </c>
      <c r="GR37" s="110">
        <f t="shared" si="130"/>
      </c>
      <c r="GS37" s="110">
        <f t="shared" si="131"/>
      </c>
      <c r="GT37" s="110">
        <f t="shared" si="132"/>
      </c>
      <c r="GU37" s="110">
        <f t="shared" si="133"/>
      </c>
      <c r="GV37" s="110">
        <f t="shared" si="134"/>
      </c>
      <c r="GW37" s="110">
        <f t="shared" si="135"/>
      </c>
      <c r="GX37" s="110">
        <f t="shared" si="136"/>
      </c>
      <c r="GY37" s="110">
        <f t="shared" si="137"/>
      </c>
      <c r="GZ37" s="110">
        <f t="shared" si="138"/>
      </c>
      <c r="HA37" s="110">
        <f t="shared" si="139"/>
      </c>
      <c r="HB37" s="110">
        <f t="shared" si="140"/>
      </c>
      <c r="HC37" s="110">
        <f t="shared" si="141"/>
      </c>
      <c r="HD37" s="110">
        <f t="shared" si="142"/>
      </c>
      <c r="HE37" s="110">
        <f t="shared" si="143"/>
      </c>
      <c r="HF37" s="110">
        <f t="shared" si="144"/>
      </c>
      <c r="HG37" s="110">
        <f t="shared" si="145"/>
      </c>
      <c r="HH37" s="110">
        <f t="shared" si="146"/>
      </c>
      <c r="HI37" s="110">
        <f t="shared" si="147"/>
      </c>
      <c r="HJ37" s="110">
        <f t="shared" si="148"/>
      </c>
      <c r="HK37" s="110">
        <f t="shared" si="149"/>
      </c>
      <c r="HL37" s="110">
        <f t="shared" si="150"/>
      </c>
      <c r="HM37" s="110">
        <f t="shared" si="151"/>
      </c>
      <c r="HN37" s="110">
        <f t="shared" si="152"/>
      </c>
      <c r="HO37" s="110">
        <f t="shared" si="153"/>
      </c>
      <c r="HP37" s="110">
        <f t="shared" si="154"/>
      </c>
      <c r="HQ37" s="110">
        <f t="shared" si="155"/>
      </c>
      <c r="HR37" s="110">
        <f t="shared" si="156"/>
      </c>
      <c r="HS37" s="104">
        <f t="shared" si="157"/>
      </c>
      <c r="HT37" s="104">
        <f t="shared" si="158"/>
      </c>
      <c r="HU37" s="104" t="str">
        <f t="shared" si="159"/>
        <v>26</v>
      </c>
      <c r="HV37" s="104">
        <f t="shared" si="160"/>
      </c>
      <c r="HW37" s="104" t="str">
        <f t="shared" si="161"/>
        <v>26</v>
      </c>
    </row>
    <row r="38" spans="1:256" ht="25.5" customHeight="1">
      <c r="A38" s="7">
        <f t="shared" si="173"/>
        <v>19360</v>
      </c>
      <c r="B38" s="8">
        <f t="shared" si="173"/>
        <v>19360</v>
      </c>
      <c r="C38" s="9">
        <v>27</v>
      </c>
      <c r="D38" s="10" t="str">
        <f t="shared" si="163"/>
        <v>27</v>
      </c>
      <c r="E38" s="261"/>
      <c r="F38" s="262"/>
      <c r="G38" s="263"/>
      <c r="H38" s="11"/>
      <c r="I38" s="261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25"/>
      <c r="AE38" s="12">
        <f t="shared" si="164"/>
      </c>
      <c r="AF38" s="201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41">
        <f t="shared" si="170"/>
        <v>0</v>
      </c>
      <c r="AS38" s="42">
        <f t="shared" si="165"/>
        <v>0</v>
      </c>
      <c r="AT38" s="9">
        <f t="shared" si="171"/>
        <v>0</v>
      </c>
      <c r="AU38" s="43">
        <f t="shared" si="172"/>
        <v>0</v>
      </c>
      <c r="AV38" s="107"/>
      <c r="AW38" s="119">
        <f t="shared" si="0"/>
      </c>
      <c r="AX38" s="119">
        <f t="shared" si="1"/>
      </c>
      <c r="AY38" s="119">
        <f t="shared" si="2"/>
      </c>
      <c r="AZ38" s="119">
        <f t="shared" si="3"/>
      </c>
      <c r="BA38" s="119">
        <f t="shared" si="4"/>
      </c>
      <c r="BB38" s="119">
        <f t="shared" si="5"/>
      </c>
      <c r="BC38" s="119">
        <f t="shared" si="6"/>
      </c>
      <c r="BD38" s="119">
        <f t="shared" si="7"/>
      </c>
      <c r="BE38" s="120">
        <f t="shared" si="8"/>
      </c>
      <c r="BF38" s="120">
        <f t="shared" si="9"/>
      </c>
      <c r="BG38" s="120">
        <f t="shared" si="10"/>
      </c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>
        <f t="shared" si="11"/>
      </c>
      <c r="BZ38" s="110">
        <f t="shared" si="12"/>
      </c>
      <c r="CA38" s="110">
        <f t="shared" si="13"/>
      </c>
      <c r="CB38" s="110">
        <f t="shared" si="14"/>
      </c>
      <c r="CC38" s="110">
        <f t="shared" si="15"/>
      </c>
      <c r="CD38" s="110">
        <f t="shared" si="16"/>
      </c>
      <c r="CE38" s="110">
        <f t="shared" si="17"/>
      </c>
      <c r="CF38" s="110">
        <f t="shared" si="18"/>
      </c>
      <c r="CG38" s="110">
        <f t="shared" si="19"/>
      </c>
      <c r="CH38" s="110">
        <f t="shared" si="20"/>
      </c>
      <c r="CI38" s="110">
        <f t="shared" si="21"/>
      </c>
      <c r="CJ38" s="110" t="str">
        <f t="shared" si="22"/>
        <v>27</v>
      </c>
      <c r="CK38" s="111">
        <f t="shared" si="23"/>
      </c>
      <c r="CL38" s="110">
        <f t="shared" si="24"/>
      </c>
      <c r="CM38" s="110">
        <f t="shared" si="25"/>
      </c>
      <c r="CN38" s="110">
        <f t="shared" si="26"/>
      </c>
      <c r="CO38" s="110">
        <f t="shared" si="27"/>
      </c>
      <c r="CP38" s="110">
        <f t="shared" si="28"/>
      </c>
      <c r="CQ38" s="110">
        <f t="shared" si="29"/>
      </c>
      <c r="CR38" s="110">
        <f t="shared" si="30"/>
      </c>
      <c r="CS38" s="110">
        <f t="shared" si="31"/>
      </c>
      <c r="CT38" s="110">
        <f t="shared" si="32"/>
      </c>
      <c r="CU38" s="110">
        <f t="shared" si="33"/>
      </c>
      <c r="CV38" s="110">
        <f t="shared" si="34"/>
      </c>
      <c r="CW38" s="110">
        <f t="shared" si="35"/>
      </c>
      <c r="CX38" s="110">
        <f t="shared" si="36"/>
      </c>
      <c r="CY38" s="110">
        <f t="shared" si="37"/>
      </c>
      <c r="CZ38" s="110">
        <f t="shared" si="38"/>
      </c>
      <c r="DA38" s="110">
        <f t="shared" si="39"/>
      </c>
      <c r="DB38" s="110">
        <f t="shared" si="40"/>
      </c>
      <c r="DC38" s="110">
        <f t="shared" si="41"/>
      </c>
      <c r="DD38" s="110">
        <f t="shared" si="42"/>
      </c>
      <c r="DE38" s="110">
        <f t="shared" si="43"/>
      </c>
      <c r="DF38" s="110">
        <f t="shared" si="44"/>
      </c>
      <c r="DG38" s="110">
        <f t="shared" si="45"/>
      </c>
      <c r="DH38" s="110">
        <f t="shared" si="46"/>
      </c>
      <c r="DI38" s="110">
        <f t="shared" si="47"/>
      </c>
      <c r="DJ38" s="110">
        <f t="shared" si="48"/>
      </c>
      <c r="DK38" s="110">
        <f t="shared" si="49"/>
      </c>
      <c r="DL38" s="110">
        <f t="shared" si="50"/>
      </c>
      <c r="DM38" s="110">
        <f t="shared" si="51"/>
      </c>
      <c r="DN38" s="110">
        <f t="shared" si="52"/>
      </c>
      <c r="DO38" s="110">
        <f t="shared" si="53"/>
      </c>
      <c r="DP38" s="110">
        <f t="shared" si="54"/>
      </c>
      <c r="DQ38" s="110">
        <f t="shared" si="55"/>
      </c>
      <c r="DR38" s="110">
        <f t="shared" si="56"/>
      </c>
      <c r="DS38" s="110">
        <f t="shared" si="57"/>
      </c>
      <c r="DT38" s="110">
        <f t="shared" si="58"/>
      </c>
      <c r="DU38" s="110">
        <f t="shared" si="59"/>
      </c>
      <c r="DV38" s="110">
        <f t="shared" si="60"/>
      </c>
      <c r="DW38" s="110">
        <f t="shared" si="61"/>
      </c>
      <c r="DX38" s="110">
        <f t="shared" si="62"/>
      </c>
      <c r="DY38" s="110">
        <f t="shared" si="63"/>
      </c>
      <c r="DZ38" s="110">
        <f t="shared" si="64"/>
      </c>
      <c r="EA38" s="110">
        <f t="shared" si="65"/>
      </c>
      <c r="EB38" s="104">
        <f t="shared" si="166"/>
      </c>
      <c r="EC38" s="104" t="str">
        <f t="shared" si="167"/>
        <v>27</v>
      </c>
      <c r="ED38" s="104">
        <f t="shared" si="168"/>
      </c>
      <c r="EE38" s="104" t="str">
        <f t="shared" si="169"/>
        <v>27</v>
      </c>
      <c r="EF38" s="110">
        <f t="shared" si="66"/>
      </c>
      <c r="EG38" s="110">
        <f t="shared" si="67"/>
      </c>
      <c r="EH38" s="110">
        <f t="shared" si="68"/>
      </c>
      <c r="EI38" s="110">
        <f t="shared" si="69"/>
      </c>
      <c r="EJ38" s="110">
        <f t="shared" si="70"/>
      </c>
      <c r="EK38" s="110">
        <f t="shared" si="71"/>
      </c>
      <c r="EL38" s="110">
        <f t="shared" si="72"/>
      </c>
      <c r="EM38" s="110">
        <f t="shared" si="73"/>
      </c>
      <c r="EN38" s="110">
        <f t="shared" si="74"/>
      </c>
      <c r="EO38" s="110">
        <f t="shared" si="75"/>
      </c>
      <c r="EP38" s="110">
        <f t="shared" si="76"/>
      </c>
      <c r="EQ38" s="110">
        <f t="shared" si="77"/>
      </c>
      <c r="ER38" s="110">
        <f t="shared" si="78"/>
      </c>
      <c r="ES38" s="110">
        <f t="shared" si="79"/>
      </c>
      <c r="ET38" s="110">
        <f t="shared" si="80"/>
      </c>
      <c r="EU38" s="110">
        <f t="shared" si="81"/>
      </c>
      <c r="EV38" s="110">
        <f t="shared" si="82"/>
      </c>
      <c r="EW38" s="110">
        <f t="shared" si="83"/>
      </c>
      <c r="EX38" s="110">
        <f t="shared" si="84"/>
      </c>
      <c r="EY38" s="110">
        <f t="shared" si="85"/>
      </c>
      <c r="EZ38" s="110">
        <f t="shared" si="86"/>
      </c>
      <c r="FA38" s="110">
        <f t="shared" si="87"/>
      </c>
      <c r="FB38" s="110">
        <f t="shared" si="88"/>
      </c>
      <c r="FC38" s="110">
        <f t="shared" si="89"/>
      </c>
      <c r="FD38" s="110">
        <f t="shared" si="90"/>
      </c>
      <c r="FE38" s="110">
        <f t="shared" si="91"/>
      </c>
      <c r="FF38" s="110">
        <f t="shared" si="92"/>
      </c>
      <c r="FG38" s="110">
        <f t="shared" si="93"/>
      </c>
      <c r="FH38" s="110">
        <f t="shared" si="94"/>
      </c>
      <c r="FI38" s="110">
        <f t="shared" si="95"/>
      </c>
      <c r="FJ38" s="110">
        <f t="shared" si="96"/>
      </c>
      <c r="FK38" s="110">
        <f t="shared" si="97"/>
      </c>
      <c r="FL38" s="110">
        <f t="shared" si="98"/>
      </c>
      <c r="FM38" s="110">
        <f t="shared" si="99"/>
      </c>
      <c r="FN38" s="110">
        <f t="shared" si="100"/>
      </c>
      <c r="FO38" s="110">
        <f t="shared" si="101"/>
      </c>
      <c r="FP38" s="110">
        <f t="shared" si="102"/>
      </c>
      <c r="FQ38" s="110">
        <f t="shared" si="103"/>
      </c>
      <c r="FR38" s="110">
        <f t="shared" si="104"/>
      </c>
      <c r="FS38" s="110">
        <f t="shared" si="105"/>
      </c>
      <c r="FT38" s="110">
        <f t="shared" si="106"/>
      </c>
      <c r="FU38" s="110">
        <f t="shared" si="107"/>
      </c>
      <c r="FV38" s="110">
        <f t="shared" si="108"/>
      </c>
      <c r="FW38" s="110">
        <f t="shared" si="109"/>
      </c>
      <c r="FX38" s="110">
        <f t="shared" si="110"/>
      </c>
      <c r="FY38" s="110">
        <f t="shared" si="111"/>
      </c>
      <c r="FZ38" s="110">
        <f t="shared" si="112"/>
      </c>
      <c r="GA38" s="110">
        <f t="shared" si="113"/>
        <v>27</v>
      </c>
      <c r="GB38" s="110">
        <f t="shared" si="114"/>
      </c>
      <c r="GC38" s="110">
        <f t="shared" si="115"/>
      </c>
      <c r="GD38" s="110">
        <f t="shared" si="116"/>
      </c>
      <c r="GE38" s="110">
        <f t="shared" si="117"/>
      </c>
      <c r="GF38" s="110">
        <f t="shared" si="118"/>
      </c>
      <c r="GG38" s="110">
        <f t="shared" si="119"/>
      </c>
      <c r="GH38" s="110">
        <f t="shared" si="120"/>
      </c>
      <c r="GI38" s="110">
        <f t="shared" si="121"/>
      </c>
      <c r="GJ38" s="110">
        <f t="shared" si="122"/>
      </c>
      <c r="GK38" s="110">
        <f t="shared" si="123"/>
      </c>
      <c r="GL38" s="110">
        <f t="shared" si="124"/>
      </c>
      <c r="GM38" s="110">
        <f t="shared" si="125"/>
      </c>
      <c r="GN38" s="110">
        <f t="shared" si="126"/>
      </c>
      <c r="GO38" s="110">
        <f t="shared" si="127"/>
      </c>
      <c r="GP38" s="110">
        <f t="shared" si="128"/>
      </c>
      <c r="GQ38" s="110">
        <f t="shared" si="129"/>
      </c>
      <c r="GR38" s="110">
        <f t="shared" si="130"/>
      </c>
      <c r="GS38" s="110">
        <f t="shared" si="131"/>
      </c>
      <c r="GT38" s="110">
        <f t="shared" si="132"/>
      </c>
      <c r="GU38" s="110">
        <f t="shared" si="133"/>
      </c>
      <c r="GV38" s="110">
        <f t="shared" si="134"/>
      </c>
      <c r="GW38" s="110">
        <f t="shared" si="135"/>
      </c>
      <c r="GX38" s="110">
        <f t="shared" si="136"/>
      </c>
      <c r="GY38" s="110">
        <f t="shared" si="137"/>
      </c>
      <c r="GZ38" s="110">
        <f t="shared" si="138"/>
      </c>
      <c r="HA38" s="110">
        <f t="shared" si="139"/>
      </c>
      <c r="HB38" s="110">
        <f t="shared" si="140"/>
      </c>
      <c r="HC38" s="110">
        <f t="shared" si="141"/>
      </c>
      <c r="HD38" s="110">
        <f t="shared" si="142"/>
      </c>
      <c r="HE38" s="110">
        <f t="shared" si="143"/>
      </c>
      <c r="HF38" s="110">
        <f t="shared" si="144"/>
      </c>
      <c r="HG38" s="110">
        <f t="shared" si="145"/>
      </c>
      <c r="HH38" s="110">
        <f t="shared" si="146"/>
      </c>
      <c r="HI38" s="110">
        <f t="shared" si="147"/>
      </c>
      <c r="HJ38" s="110">
        <f t="shared" si="148"/>
      </c>
      <c r="HK38" s="110">
        <f t="shared" si="149"/>
      </c>
      <c r="HL38" s="110">
        <f t="shared" si="150"/>
      </c>
      <c r="HM38" s="110">
        <f t="shared" si="151"/>
      </c>
      <c r="HN38" s="110">
        <f t="shared" si="152"/>
      </c>
      <c r="HO38" s="110">
        <f t="shared" si="153"/>
      </c>
      <c r="HP38" s="110">
        <f t="shared" si="154"/>
      </c>
      <c r="HQ38" s="110">
        <f t="shared" si="155"/>
      </c>
      <c r="HR38" s="110">
        <f t="shared" si="156"/>
      </c>
      <c r="HS38" s="104">
        <f t="shared" si="157"/>
      </c>
      <c r="HT38" s="104">
        <f t="shared" si="158"/>
      </c>
      <c r="HU38" s="104" t="str">
        <f t="shared" si="159"/>
        <v>27</v>
      </c>
      <c r="HV38" s="104">
        <f t="shared" si="160"/>
      </c>
      <c r="HW38" s="104" t="str">
        <f t="shared" si="161"/>
        <v>27</v>
      </c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  <c r="IR38" s="105"/>
      <c r="IS38" s="105"/>
      <c r="IT38" s="105"/>
      <c r="IU38" s="105"/>
      <c r="IV38" s="105"/>
    </row>
    <row r="39" spans="1:231" ht="25.5" customHeight="1">
      <c r="A39" s="13">
        <f t="shared" si="173"/>
        <v>19725</v>
      </c>
      <c r="B39" s="14">
        <f t="shared" si="173"/>
        <v>19725</v>
      </c>
      <c r="C39" s="15">
        <v>28</v>
      </c>
      <c r="D39" s="16" t="str">
        <f t="shared" si="163"/>
        <v>28</v>
      </c>
      <c r="E39" s="254"/>
      <c r="F39" s="255"/>
      <c r="G39" s="256"/>
      <c r="H39" s="17"/>
      <c r="I39" s="254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33"/>
      <c r="AE39" s="18">
        <f t="shared" si="164"/>
      </c>
      <c r="AF39" s="203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38">
        <f t="shared" si="170"/>
        <v>0</v>
      </c>
      <c r="AS39" s="39">
        <f t="shared" si="165"/>
        <v>0</v>
      </c>
      <c r="AT39" s="15">
        <f t="shared" si="171"/>
        <v>0</v>
      </c>
      <c r="AU39" s="40">
        <f t="shared" si="172"/>
        <v>0</v>
      </c>
      <c r="AV39" s="107">
        <v>1</v>
      </c>
      <c r="AW39" s="119">
        <f t="shared" si="0"/>
      </c>
      <c r="AX39" s="119">
        <f t="shared" si="1"/>
      </c>
      <c r="AY39" s="119">
        <f t="shared" si="2"/>
      </c>
      <c r="AZ39" s="119">
        <f t="shared" si="3"/>
      </c>
      <c r="BA39" s="119">
        <f t="shared" si="4"/>
      </c>
      <c r="BB39" s="119">
        <f t="shared" si="5"/>
      </c>
      <c r="BC39" s="119">
        <f t="shared" si="6"/>
      </c>
      <c r="BD39" s="119">
        <f t="shared" si="7"/>
      </c>
      <c r="BE39" s="120">
        <f t="shared" si="8"/>
      </c>
      <c r="BF39" s="120">
        <f t="shared" si="9"/>
      </c>
      <c r="BG39" s="120">
        <f t="shared" si="10"/>
      </c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>
        <f t="shared" si="11"/>
      </c>
      <c r="BZ39" s="110">
        <f t="shared" si="12"/>
      </c>
      <c r="CA39" s="110">
        <f t="shared" si="13"/>
      </c>
      <c r="CB39" s="110">
        <f t="shared" si="14"/>
      </c>
      <c r="CC39" s="110">
        <f t="shared" si="15"/>
      </c>
      <c r="CD39" s="110">
        <f t="shared" si="16"/>
      </c>
      <c r="CE39" s="110">
        <f t="shared" si="17"/>
      </c>
      <c r="CF39" s="110">
        <f t="shared" si="18"/>
      </c>
      <c r="CG39" s="110">
        <f t="shared" si="19"/>
      </c>
      <c r="CH39" s="110">
        <f t="shared" si="20"/>
      </c>
      <c r="CI39" s="110">
        <f t="shared" si="21"/>
      </c>
      <c r="CJ39" s="110">
        <f t="shared" si="22"/>
      </c>
      <c r="CK39" s="111" t="str">
        <f t="shared" si="23"/>
        <v>28</v>
      </c>
      <c r="CL39" s="110">
        <f t="shared" si="24"/>
      </c>
      <c r="CM39" s="110">
        <f t="shared" si="25"/>
      </c>
      <c r="CN39" s="110">
        <f t="shared" si="26"/>
      </c>
      <c r="CO39" s="110">
        <f t="shared" si="27"/>
      </c>
      <c r="CP39" s="110">
        <f t="shared" si="28"/>
      </c>
      <c r="CQ39" s="110">
        <f t="shared" si="29"/>
      </c>
      <c r="CR39" s="110">
        <f t="shared" si="30"/>
      </c>
      <c r="CS39" s="110">
        <f t="shared" si="31"/>
      </c>
      <c r="CT39" s="110">
        <f t="shared" si="32"/>
      </c>
      <c r="CU39" s="110">
        <f t="shared" si="33"/>
      </c>
      <c r="CV39" s="110">
        <f t="shared" si="34"/>
      </c>
      <c r="CW39" s="110">
        <f t="shared" si="35"/>
      </c>
      <c r="CX39" s="110">
        <f t="shared" si="36"/>
      </c>
      <c r="CY39" s="110">
        <f t="shared" si="37"/>
      </c>
      <c r="CZ39" s="110">
        <f t="shared" si="38"/>
      </c>
      <c r="DA39" s="110">
        <f t="shared" si="39"/>
      </c>
      <c r="DB39" s="110">
        <f t="shared" si="40"/>
      </c>
      <c r="DC39" s="110">
        <f t="shared" si="41"/>
      </c>
      <c r="DD39" s="110">
        <f t="shared" si="42"/>
      </c>
      <c r="DE39" s="110">
        <f t="shared" si="43"/>
      </c>
      <c r="DF39" s="110">
        <f t="shared" si="44"/>
      </c>
      <c r="DG39" s="110">
        <f t="shared" si="45"/>
      </c>
      <c r="DH39" s="110">
        <f t="shared" si="46"/>
      </c>
      <c r="DI39" s="110">
        <f t="shared" si="47"/>
      </c>
      <c r="DJ39" s="110">
        <f t="shared" si="48"/>
      </c>
      <c r="DK39" s="110">
        <f t="shared" si="49"/>
      </c>
      <c r="DL39" s="110">
        <f t="shared" si="50"/>
      </c>
      <c r="DM39" s="110">
        <f t="shared" si="51"/>
      </c>
      <c r="DN39" s="110">
        <f t="shared" si="52"/>
      </c>
      <c r="DO39" s="110">
        <f t="shared" si="53"/>
      </c>
      <c r="DP39" s="110">
        <f t="shared" si="54"/>
      </c>
      <c r="DQ39" s="110">
        <f t="shared" si="55"/>
      </c>
      <c r="DR39" s="110">
        <f t="shared" si="56"/>
      </c>
      <c r="DS39" s="110">
        <f t="shared" si="57"/>
      </c>
      <c r="DT39" s="110">
        <f t="shared" si="58"/>
      </c>
      <c r="DU39" s="110">
        <f t="shared" si="59"/>
      </c>
      <c r="DV39" s="110">
        <f t="shared" si="60"/>
      </c>
      <c r="DW39" s="110">
        <f t="shared" si="61"/>
      </c>
      <c r="DX39" s="110">
        <f t="shared" si="62"/>
      </c>
      <c r="DY39" s="110">
        <f t="shared" si="63"/>
      </c>
      <c r="DZ39" s="110">
        <f t="shared" si="64"/>
      </c>
      <c r="EA39" s="110">
        <f t="shared" si="65"/>
      </c>
      <c r="EB39" s="104">
        <f t="shared" si="166"/>
      </c>
      <c r="EC39" s="104" t="str">
        <f t="shared" si="167"/>
        <v>28</v>
      </c>
      <c r="ED39" s="104">
        <f t="shared" si="168"/>
      </c>
      <c r="EE39" s="104" t="str">
        <f t="shared" si="169"/>
        <v>28</v>
      </c>
      <c r="EF39" s="110">
        <f t="shared" si="66"/>
      </c>
      <c r="EG39" s="110">
        <f t="shared" si="67"/>
      </c>
      <c r="EH39" s="110">
        <f t="shared" si="68"/>
      </c>
      <c r="EI39" s="110">
        <f t="shared" si="69"/>
      </c>
      <c r="EJ39" s="110">
        <f t="shared" si="70"/>
      </c>
      <c r="EK39" s="110">
        <f t="shared" si="71"/>
      </c>
      <c r="EL39" s="110">
        <f t="shared" si="72"/>
      </c>
      <c r="EM39" s="110">
        <f t="shared" si="73"/>
      </c>
      <c r="EN39" s="110">
        <f t="shared" si="74"/>
      </c>
      <c r="EO39" s="110">
        <f t="shared" si="75"/>
      </c>
      <c r="EP39" s="110">
        <f t="shared" si="76"/>
      </c>
      <c r="EQ39" s="110">
        <f t="shared" si="77"/>
      </c>
      <c r="ER39" s="110">
        <f t="shared" si="78"/>
      </c>
      <c r="ES39" s="110">
        <f t="shared" si="79"/>
      </c>
      <c r="ET39" s="110">
        <f t="shared" si="80"/>
      </c>
      <c r="EU39" s="110">
        <f t="shared" si="81"/>
      </c>
      <c r="EV39" s="110">
        <f t="shared" si="82"/>
      </c>
      <c r="EW39" s="110">
        <f t="shared" si="83"/>
      </c>
      <c r="EX39" s="110">
        <f t="shared" si="84"/>
      </c>
      <c r="EY39" s="110">
        <f t="shared" si="85"/>
      </c>
      <c r="EZ39" s="110">
        <f t="shared" si="86"/>
      </c>
      <c r="FA39" s="110">
        <f t="shared" si="87"/>
      </c>
      <c r="FB39" s="110">
        <f t="shared" si="88"/>
      </c>
      <c r="FC39" s="110">
        <f t="shared" si="89"/>
      </c>
      <c r="FD39" s="110">
        <f t="shared" si="90"/>
      </c>
      <c r="FE39" s="110">
        <f t="shared" si="91"/>
      </c>
      <c r="FF39" s="110">
        <f t="shared" si="92"/>
      </c>
      <c r="FG39" s="110">
        <f t="shared" si="93"/>
      </c>
      <c r="FH39" s="110">
        <f t="shared" si="94"/>
      </c>
      <c r="FI39" s="110">
        <f t="shared" si="95"/>
      </c>
      <c r="FJ39" s="110">
        <f t="shared" si="96"/>
      </c>
      <c r="FK39" s="110">
        <f t="shared" si="97"/>
      </c>
      <c r="FL39" s="110">
        <f t="shared" si="98"/>
      </c>
      <c r="FM39" s="110">
        <f t="shared" si="99"/>
      </c>
      <c r="FN39" s="110">
        <f t="shared" si="100"/>
      </c>
      <c r="FO39" s="110">
        <f t="shared" si="101"/>
      </c>
      <c r="FP39" s="110">
        <f t="shared" si="102"/>
      </c>
      <c r="FQ39" s="110">
        <f t="shared" si="103"/>
      </c>
      <c r="FR39" s="110">
        <f t="shared" si="104"/>
      </c>
      <c r="FS39" s="110">
        <f t="shared" si="105"/>
      </c>
      <c r="FT39" s="110">
        <f t="shared" si="106"/>
      </c>
      <c r="FU39" s="110">
        <f t="shared" si="107"/>
      </c>
      <c r="FV39" s="110">
        <f t="shared" si="108"/>
      </c>
      <c r="FW39" s="110">
        <f t="shared" si="109"/>
      </c>
      <c r="FX39" s="110">
        <f t="shared" si="110"/>
      </c>
      <c r="FY39" s="110">
        <f t="shared" si="111"/>
      </c>
      <c r="FZ39" s="110">
        <f t="shared" si="112"/>
      </c>
      <c r="GA39" s="110">
        <f t="shared" si="113"/>
      </c>
      <c r="GB39" s="110">
        <f t="shared" si="114"/>
        <v>28</v>
      </c>
      <c r="GC39" s="110">
        <f t="shared" si="115"/>
      </c>
      <c r="GD39" s="110">
        <f t="shared" si="116"/>
      </c>
      <c r="GE39" s="110">
        <f t="shared" si="117"/>
      </c>
      <c r="GF39" s="110">
        <f t="shared" si="118"/>
      </c>
      <c r="GG39" s="110">
        <f t="shared" si="119"/>
      </c>
      <c r="GH39" s="110">
        <f t="shared" si="120"/>
      </c>
      <c r="GI39" s="110">
        <f t="shared" si="121"/>
      </c>
      <c r="GJ39" s="110">
        <f t="shared" si="122"/>
      </c>
      <c r="GK39" s="110">
        <f t="shared" si="123"/>
      </c>
      <c r="GL39" s="110">
        <f t="shared" si="124"/>
      </c>
      <c r="GM39" s="110">
        <f t="shared" si="125"/>
      </c>
      <c r="GN39" s="110">
        <f t="shared" si="126"/>
      </c>
      <c r="GO39" s="110">
        <f t="shared" si="127"/>
      </c>
      <c r="GP39" s="110">
        <f t="shared" si="128"/>
      </c>
      <c r="GQ39" s="110">
        <f t="shared" si="129"/>
      </c>
      <c r="GR39" s="110">
        <f t="shared" si="130"/>
      </c>
      <c r="GS39" s="110">
        <f t="shared" si="131"/>
      </c>
      <c r="GT39" s="110">
        <f t="shared" si="132"/>
      </c>
      <c r="GU39" s="110">
        <f t="shared" si="133"/>
      </c>
      <c r="GV39" s="110">
        <f t="shared" si="134"/>
      </c>
      <c r="GW39" s="110">
        <f t="shared" si="135"/>
      </c>
      <c r="GX39" s="110">
        <f t="shared" si="136"/>
      </c>
      <c r="GY39" s="110">
        <f t="shared" si="137"/>
      </c>
      <c r="GZ39" s="110">
        <f t="shared" si="138"/>
      </c>
      <c r="HA39" s="110">
        <f t="shared" si="139"/>
      </c>
      <c r="HB39" s="110">
        <f t="shared" si="140"/>
      </c>
      <c r="HC39" s="110">
        <f t="shared" si="141"/>
      </c>
      <c r="HD39" s="110">
        <f t="shared" si="142"/>
      </c>
      <c r="HE39" s="110">
        <f t="shared" si="143"/>
      </c>
      <c r="HF39" s="110">
        <f t="shared" si="144"/>
      </c>
      <c r="HG39" s="110">
        <f t="shared" si="145"/>
      </c>
      <c r="HH39" s="110">
        <f t="shared" si="146"/>
      </c>
      <c r="HI39" s="110">
        <f t="shared" si="147"/>
      </c>
      <c r="HJ39" s="110">
        <f t="shared" si="148"/>
      </c>
      <c r="HK39" s="110">
        <f t="shared" si="149"/>
      </c>
      <c r="HL39" s="110">
        <f t="shared" si="150"/>
      </c>
      <c r="HM39" s="110">
        <f t="shared" si="151"/>
      </c>
      <c r="HN39" s="110">
        <f t="shared" si="152"/>
      </c>
      <c r="HO39" s="110">
        <f t="shared" si="153"/>
      </c>
      <c r="HP39" s="110">
        <f t="shared" si="154"/>
      </c>
      <c r="HQ39" s="110">
        <f t="shared" si="155"/>
      </c>
      <c r="HR39" s="110">
        <f t="shared" si="156"/>
      </c>
      <c r="HS39" s="104">
        <f t="shared" si="157"/>
      </c>
      <c r="HT39" s="104">
        <f t="shared" si="158"/>
      </c>
      <c r="HU39" s="104" t="str">
        <f t="shared" si="159"/>
        <v>28</v>
      </c>
      <c r="HV39" s="104">
        <f t="shared" si="160"/>
      </c>
      <c r="HW39" s="104" t="str">
        <f t="shared" si="161"/>
        <v>28</v>
      </c>
    </row>
    <row r="40" spans="1:231" ht="25.5" customHeight="1">
      <c r="A40" s="19">
        <f t="shared" si="173"/>
        <v>20090</v>
      </c>
      <c r="B40" s="20">
        <f t="shared" si="173"/>
        <v>20090</v>
      </c>
      <c r="C40" s="21">
        <v>29</v>
      </c>
      <c r="D40" s="22" t="str">
        <f t="shared" si="163"/>
        <v>29</v>
      </c>
      <c r="E40" s="266"/>
      <c r="F40" s="267"/>
      <c r="G40" s="268"/>
      <c r="H40" s="23"/>
      <c r="I40" s="266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48"/>
      <c r="AE40" s="24">
        <f t="shared" si="164"/>
      </c>
      <c r="AF40" s="201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41">
        <f t="shared" si="170"/>
        <v>0</v>
      </c>
      <c r="AS40" s="42">
        <f t="shared" si="165"/>
        <v>0</v>
      </c>
      <c r="AT40" s="9">
        <f t="shared" si="171"/>
        <v>0</v>
      </c>
      <c r="AU40" s="43">
        <f t="shared" si="172"/>
        <v>0</v>
      </c>
      <c r="AV40" s="107"/>
      <c r="AW40" s="119">
        <f t="shared" si="0"/>
      </c>
      <c r="AX40" s="119">
        <f t="shared" si="1"/>
      </c>
      <c r="AY40" s="119">
        <f t="shared" si="2"/>
      </c>
      <c r="AZ40" s="119">
        <f t="shared" si="3"/>
      </c>
      <c r="BA40" s="119">
        <f t="shared" si="4"/>
      </c>
      <c r="BB40" s="119">
        <f t="shared" si="5"/>
      </c>
      <c r="BC40" s="119">
        <f t="shared" si="6"/>
      </c>
      <c r="BD40" s="119">
        <f t="shared" si="7"/>
      </c>
      <c r="BE40" s="120">
        <f t="shared" si="8"/>
      </c>
      <c r="BF40" s="120">
        <f t="shared" si="9"/>
      </c>
      <c r="BG40" s="120">
        <f t="shared" si="10"/>
      </c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>
        <f t="shared" si="11"/>
      </c>
      <c r="BZ40" s="110">
        <f t="shared" si="12"/>
      </c>
      <c r="CA40" s="110">
        <f t="shared" si="13"/>
      </c>
      <c r="CB40" s="110">
        <f t="shared" si="14"/>
      </c>
      <c r="CC40" s="110">
        <f t="shared" si="15"/>
      </c>
      <c r="CD40" s="110">
        <f t="shared" si="16"/>
      </c>
      <c r="CE40" s="110">
        <f t="shared" si="17"/>
      </c>
      <c r="CF40" s="110">
        <f t="shared" si="18"/>
      </c>
      <c r="CG40" s="110">
        <f t="shared" si="19"/>
      </c>
      <c r="CH40" s="110">
        <f t="shared" si="20"/>
      </c>
      <c r="CI40" s="110">
        <f t="shared" si="21"/>
      </c>
      <c r="CJ40" s="110">
        <f t="shared" si="22"/>
      </c>
      <c r="CK40" s="111">
        <f t="shared" si="23"/>
      </c>
      <c r="CL40" s="110" t="str">
        <f t="shared" si="24"/>
        <v>29</v>
      </c>
      <c r="CM40" s="110">
        <f t="shared" si="25"/>
      </c>
      <c r="CN40" s="110">
        <f t="shared" si="26"/>
      </c>
      <c r="CO40" s="110">
        <f t="shared" si="27"/>
      </c>
      <c r="CP40" s="110">
        <f t="shared" si="28"/>
      </c>
      <c r="CQ40" s="110">
        <f t="shared" si="29"/>
      </c>
      <c r="CR40" s="110">
        <f t="shared" si="30"/>
      </c>
      <c r="CS40" s="110">
        <f t="shared" si="31"/>
      </c>
      <c r="CT40" s="110">
        <f t="shared" si="32"/>
      </c>
      <c r="CU40" s="110">
        <f t="shared" si="33"/>
      </c>
      <c r="CV40" s="110">
        <f t="shared" si="34"/>
      </c>
      <c r="CW40" s="110">
        <f t="shared" si="35"/>
      </c>
      <c r="CX40" s="110">
        <f t="shared" si="36"/>
      </c>
      <c r="CY40" s="110">
        <f t="shared" si="37"/>
      </c>
      <c r="CZ40" s="110">
        <f t="shared" si="38"/>
      </c>
      <c r="DA40" s="110">
        <f t="shared" si="39"/>
      </c>
      <c r="DB40" s="110">
        <f t="shared" si="40"/>
      </c>
      <c r="DC40" s="110">
        <f t="shared" si="41"/>
      </c>
      <c r="DD40" s="110">
        <f t="shared" si="42"/>
      </c>
      <c r="DE40" s="110">
        <f t="shared" si="43"/>
      </c>
      <c r="DF40" s="110">
        <f t="shared" si="44"/>
      </c>
      <c r="DG40" s="110">
        <f t="shared" si="45"/>
      </c>
      <c r="DH40" s="110">
        <f t="shared" si="46"/>
      </c>
      <c r="DI40" s="110">
        <f t="shared" si="47"/>
      </c>
      <c r="DJ40" s="110">
        <f t="shared" si="48"/>
      </c>
      <c r="DK40" s="110">
        <f t="shared" si="49"/>
      </c>
      <c r="DL40" s="110">
        <f t="shared" si="50"/>
      </c>
      <c r="DM40" s="110">
        <f t="shared" si="51"/>
      </c>
      <c r="DN40" s="110">
        <f t="shared" si="52"/>
      </c>
      <c r="DO40" s="110">
        <f t="shared" si="53"/>
      </c>
      <c r="DP40" s="110">
        <f t="shared" si="54"/>
      </c>
      <c r="DQ40" s="110">
        <f t="shared" si="55"/>
      </c>
      <c r="DR40" s="110">
        <f t="shared" si="56"/>
      </c>
      <c r="DS40" s="110">
        <f t="shared" si="57"/>
      </c>
      <c r="DT40" s="110">
        <f t="shared" si="58"/>
      </c>
      <c r="DU40" s="110">
        <f t="shared" si="59"/>
      </c>
      <c r="DV40" s="110">
        <f t="shared" si="60"/>
      </c>
      <c r="DW40" s="110">
        <f t="shared" si="61"/>
      </c>
      <c r="DX40" s="110">
        <f t="shared" si="62"/>
      </c>
      <c r="DY40" s="110">
        <f t="shared" si="63"/>
      </c>
      <c r="DZ40" s="110">
        <f t="shared" si="64"/>
      </c>
      <c r="EA40" s="110">
        <f t="shared" si="65"/>
      </c>
      <c r="EB40" s="104">
        <f t="shared" si="166"/>
      </c>
      <c r="EC40" s="104" t="str">
        <f t="shared" si="167"/>
        <v>29</v>
      </c>
      <c r="ED40" s="104">
        <f t="shared" si="168"/>
      </c>
      <c r="EE40" s="104" t="str">
        <f t="shared" si="169"/>
        <v>29</v>
      </c>
      <c r="EF40" s="110">
        <f t="shared" si="66"/>
      </c>
      <c r="EG40" s="110">
        <f t="shared" si="67"/>
      </c>
      <c r="EH40" s="110">
        <f t="shared" si="68"/>
      </c>
      <c r="EI40" s="110">
        <f t="shared" si="69"/>
      </c>
      <c r="EJ40" s="110">
        <f t="shared" si="70"/>
      </c>
      <c r="EK40" s="110">
        <f t="shared" si="71"/>
      </c>
      <c r="EL40" s="110">
        <f t="shared" si="72"/>
      </c>
      <c r="EM40" s="110">
        <f t="shared" si="73"/>
      </c>
      <c r="EN40" s="110">
        <f t="shared" si="74"/>
      </c>
      <c r="EO40" s="110">
        <f t="shared" si="75"/>
      </c>
      <c r="EP40" s="110">
        <f t="shared" si="76"/>
      </c>
      <c r="EQ40" s="110">
        <f t="shared" si="77"/>
      </c>
      <c r="ER40" s="110">
        <f t="shared" si="78"/>
      </c>
      <c r="ES40" s="110">
        <f t="shared" si="79"/>
      </c>
      <c r="ET40" s="110">
        <f t="shared" si="80"/>
      </c>
      <c r="EU40" s="110">
        <f t="shared" si="81"/>
      </c>
      <c r="EV40" s="110">
        <f t="shared" si="82"/>
      </c>
      <c r="EW40" s="110">
        <f t="shared" si="83"/>
      </c>
      <c r="EX40" s="110">
        <f t="shared" si="84"/>
      </c>
      <c r="EY40" s="110">
        <f t="shared" si="85"/>
      </c>
      <c r="EZ40" s="110">
        <f t="shared" si="86"/>
      </c>
      <c r="FA40" s="110">
        <f t="shared" si="87"/>
      </c>
      <c r="FB40" s="110">
        <f t="shared" si="88"/>
      </c>
      <c r="FC40" s="110">
        <f t="shared" si="89"/>
      </c>
      <c r="FD40" s="110">
        <f t="shared" si="90"/>
      </c>
      <c r="FE40" s="110">
        <f t="shared" si="91"/>
      </c>
      <c r="FF40" s="110">
        <f t="shared" si="92"/>
      </c>
      <c r="FG40" s="110">
        <f t="shared" si="93"/>
      </c>
      <c r="FH40" s="110">
        <f t="shared" si="94"/>
      </c>
      <c r="FI40" s="110">
        <f t="shared" si="95"/>
      </c>
      <c r="FJ40" s="110">
        <f t="shared" si="96"/>
      </c>
      <c r="FK40" s="110">
        <f t="shared" si="97"/>
      </c>
      <c r="FL40" s="110">
        <f t="shared" si="98"/>
      </c>
      <c r="FM40" s="110">
        <f t="shared" si="99"/>
      </c>
      <c r="FN40" s="110">
        <f t="shared" si="100"/>
      </c>
      <c r="FO40" s="110">
        <f t="shared" si="101"/>
      </c>
      <c r="FP40" s="110">
        <f t="shared" si="102"/>
      </c>
      <c r="FQ40" s="110">
        <f t="shared" si="103"/>
      </c>
      <c r="FR40" s="110">
        <f t="shared" si="104"/>
      </c>
      <c r="FS40" s="110">
        <f t="shared" si="105"/>
      </c>
      <c r="FT40" s="110">
        <f t="shared" si="106"/>
      </c>
      <c r="FU40" s="110">
        <f t="shared" si="107"/>
      </c>
      <c r="FV40" s="110">
        <f t="shared" si="108"/>
      </c>
      <c r="FW40" s="110">
        <f t="shared" si="109"/>
      </c>
      <c r="FX40" s="110">
        <f t="shared" si="110"/>
      </c>
      <c r="FY40" s="110">
        <f t="shared" si="111"/>
      </c>
      <c r="FZ40" s="110">
        <f t="shared" si="112"/>
      </c>
      <c r="GA40" s="110">
        <f t="shared" si="113"/>
      </c>
      <c r="GB40" s="110">
        <f t="shared" si="114"/>
      </c>
      <c r="GC40" s="110">
        <f t="shared" si="115"/>
        <v>29</v>
      </c>
      <c r="GD40" s="110">
        <f t="shared" si="116"/>
      </c>
      <c r="GE40" s="110">
        <f t="shared" si="117"/>
      </c>
      <c r="GF40" s="110">
        <f t="shared" si="118"/>
      </c>
      <c r="GG40" s="110">
        <f t="shared" si="119"/>
      </c>
      <c r="GH40" s="110">
        <f t="shared" si="120"/>
      </c>
      <c r="GI40" s="110">
        <f t="shared" si="121"/>
      </c>
      <c r="GJ40" s="110">
        <f t="shared" si="122"/>
      </c>
      <c r="GK40" s="110">
        <f t="shared" si="123"/>
      </c>
      <c r="GL40" s="110">
        <f t="shared" si="124"/>
      </c>
      <c r="GM40" s="110">
        <f t="shared" si="125"/>
      </c>
      <c r="GN40" s="110">
        <f t="shared" si="126"/>
      </c>
      <c r="GO40" s="110">
        <f t="shared" si="127"/>
      </c>
      <c r="GP40" s="110">
        <f t="shared" si="128"/>
      </c>
      <c r="GQ40" s="110">
        <f t="shared" si="129"/>
      </c>
      <c r="GR40" s="110">
        <f t="shared" si="130"/>
      </c>
      <c r="GS40" s="110">
        <f t="shared" si="131"/>
      </c>
      <c r="GT40" s="110">
        <f t="shared" si="132"/>
      </c>
      <c r="GU40" s="110">
        <f t="shared" si="133"/>
      </c>
      <c r="GV40" s="110">
        <f t="shared" si="134"/>
      </c>
      <c r="GW40" s="110">
        <f t="shared" si="135"/>
      </c>
      <c r="GX40" s="110">
        <f t="shared" si="136"/>
      </c>
      <c r="GY40" s="110">
        <f t="shared" si="137"/>
      </c>
      <c r="GZ40" s="110">
        <f t="shared" si="138"/>
      </c>
      <c r="HA40" s="110">
        <f t="shared" si="139"/>
      </c>
      <c r="HB40" s="110">
        <f t="shared" si="140"/>
      </c>
      <c r="HC40" s="110">
        <f t="shared" si="141"/>
      </c>
      <c r="HD40" s="110">
        <f t="shared" si="142"/>
      </c>
      <c r="HE40" s="110">
        <f t="shared" si="143"/>
      </c>
      <c r="HF40" s="110">
        <f t="shared" si="144"/>
      </c>
      <c r="HG40" s="110">
        <f t="shared" si="145"/>
      </c>
      <c r="HH40" s="110">
        <f t="shared" si="146"/>
      </c>
      <c r="HI40" s="110">
        <f t="shared" si="147"/>
      </c>
      <c r="HJ40" s="110">
        <f t="shared" si="148"/>
      </c>
      <c r="HK40" s="110">
        <f t="shared" si="149"/>
      </c>
      <c r="HL40" s="110">
        <f t="shared" si="150"/>
      </c>
      <c r="HM40" s="110">
        <f t="shared" si="151"/>
      </c>
      <c r="HN40" s="110">
        <f t="shared" si="152"/>
      </c>
      <c r="HO40" s="110">
        <f t="shared" si="153"/>
      </c>
      <c r="HP40" s="110">
        <f t="shared" si="154"/>
      </c>
      <c r="HQ40" s="110">
        <f t="shared" si="155"/>
      </c>
      <c r="HR40" s="110">
        <f t="shared" si="156"/>
      </c>
      <c r="HS40" s="104">
        <f t="shared" si="157"/>
      </c>
      <c r="HT40" s="104">
        <f t="shared" si="158"/>
      </c>
      <c r="HU40" s="104" t="str">
        <f t="shared" si="159"/>
        <v>29</v>
      </c>
      <c r="HV40" s="104">
        <f t="shared" si="160"/>
      </c>
      <c r="HW40" s="104" t="str">
        <f t="shared" si="161"/>
        <v>29</v>
      </c>
    </row>
    <row r="41" spans="1:231" ht="25.5" customHeight="1">
      <c r="A41" s="13">
        <f t="shared" si="173"/>
        <v>20455</v>
      </c>
      <c r="B41" s="14">
        <f t="shared" si="173"/>
        <v>20455</v>
      </c>
      <c r="C41" s="15">
        <v>30</v>
      </c>
      <c r="D41" s="4" t="str">
        <f t="shared" si="163"/>
        <v>30</v>
      </c>
      <c r="E41" s="270"/>
      <c r="F41" s="271"/>
      <c r="G41" s="272"/>
      <c r="H41" s="17"/>
      <c r="I41" s="270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52"/>
      <c r="AE41" s="6">
        <f t="shared" si="164"/>
      </c>
      <c r="AF41" s="199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44">
        <f t="shared" si="170"/>
        <v>0</v>
      </c>
      <c r="AS41" s="46">
        <f t="shared" si="165"/>
        <v>0</v>
      </c>
      <c r="AT41" s="45">
        <f t="shared" si="171"/>
        <v>0</v>
      </c>
      <c r="AU41" s="47">
        <f t="shared" si="172"/>
        <v>0</v>
      </c>
      <c r="AV41" s="107">
        <v>1</v>
      </c>
      <c r="AW41" s="119">
        <f t="shared" si="0"/>
      </c>
      <c r="AX41" s="119">
        <f t="shared" si="1"/>
      </c>
      <c r="AY41" s="119">
        <f t="shared" si="2"/>
      </c>
      <c r="AZ41" s="119">
        <f t="shared" si="3"/>
      </c>
      <c r="BA41" s="119">
        <f t="shared" si="4"/>
      </c>
      <c r="BB41" s="119">
        <f t="shared" si="5"/>
      </c>
      <c r="BC41" s="119">
        <f t="shared" si="6"/>
      </c>
      <c r="BD41" s="119">
        <f t="shared" si="7"/>
      </c>
      <c r="BE41" s="120">
        <f t="shared" si="8"/>
      </c>
      <c r="BF41" s="120">
        <f t="shared" si="9"/>
      </c>
      <c r="BG41" s="120">
        <f t="shared" si="10"/>
      </c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>
        <f t="shared" si="11"/>
      </c>
      <c r="BZ41" s="110">
        <f t="shared" si="12"/>
      </c>
      <c r="CA41" s="110">
        <f t="shared" si="13"/>
      </c>
      <c r="CB41" s="110">
        <f t="shared" si="14"/>
      </c>
      <c r="CC41" s="110">
        <f t="shared" si="15"/>
      </c>
      <c r="CD41" s="110">
        <f t="shared" si="16"/>
      </c>
      <c r="CE41" s="110">
        <f t="shared" si="17"/>
      </c>
      <c r="CF41" s="110">
        <f t="shared" si="18"/>
      </c>
      <c r="CG41" s="110">
        <f t="shared" si="19"/>
      </c>
      <c r="CH41" s="110">
        <f t="shared" si="20"/>
      </c>
      <c r="CI41" s="110">
        <f t="shared" si="21"/>
      </c>
      <c r="CJ41" s="110">
        <f t="shared" si="22"/>
      </c>
      <c r="CK41" s="111">
        <f t="shared" si="23"/>
      </c>
      <c r="CL41" s="110">
        <f t="shared" si="24"/>
      </c>
      <c r="CM41" s="110" t="str">
        <f t="shared" si="25"/>
        <v>30</v>
      </c>
      <c r="CN41" s="110">
        <f t="shared" si="26"/>
      </c>
      <c r="CO41" s="110">
        <f t="shared" si="27"/>
      </c>
      <c r="CP41" s="110">
        <f t="shared" si="28"/>
      </c>
      <c r="CQ41" s="110">
        <f t="shared" si="29"/>
      </c>
      <c r="CR41" s="110">
        <f t="shared" si="30"/>
      </c>
      <c r="CS41" s="110">
        <f t="shared" si="31"/>
      </c>
      <c r="CT41" s="110">
        <f t="shared" si="32"/>
      </c>
      <c r="CU41" s="110">
        <f t="shared" si="33"/>
      </c>
      <c r="CV41" s="110">
        <f t="shared" si="34"/>
      </c>
      <c r="CW41" s="110">
        <f t="shared" si="35"/>
      </c>
      <c r="CX41" s="110">
        <f t="shared" si="36"/>
      </c>
      <c r="CY41" s="110">
        <f t="shared" si="37"/>
      </c>
      <c r="CZ41" s="110">
        <f t="shared" si="38"/>
      </c>
      <c r="DA41" s="110">
        <f t="shared" si="39"/>
      </c>
      <c r="DB41" s="110">
        <f t="shared" si="40"/>
      </c>
      <c r="DC41" s="110">
        <f t="shared" si="41"/>
      </c>
      <c r="DD41" s="110">
        <f t="shared" si="42"/>
      </c>
      <c r="DE41" s="110">
        <f t="shared" si="43"/>
      </c>
      <c r="DF41" s="110">
        <f t="shared" si="44"/>
      </c>
      <c r="DG41" s="110">
        <f t="shared" si="45"/>
      </c>
      <c r="DH41" s="110">
        <f t="shared" si="46"/>
      </c>
      <c r="DI41" s="110">
        <f t="shared" si="47"/>
      </c>
      <c r="DJ41" s="110">
        <f t="shared" si="48"/>
      </c>
      <c r="DK41" s="110">
        <f t="shared" si="49"/>
      </c>
      <c r="DL41" s="110">
        <f t="shared" si="50"/>
      </c>
      <c r="DM41" s="110">
        <f t="shared" si="51"/>
      </c>
      <c r="DN41" s="110">
        <f t="shared" si="52"/>
      </c>
      <c r="DO41" s="110">
        <f t="shared" si="53"/>
      </c>
      <c r="DP41" s="110">
        <f t="shared" si="54"/>
      </c>
      <c r="DQ41" s="110">
        <f t="shared" si="55"/>
      </c>
      <c r="DR41" s="110">
        <f t="shared" si="56"/>
      </c>
      <c r="DS41" s="110">
        <f t="shared" si="57"/>
      </c>
      <c r="DT41" s="110">
        <f t="shared" si="58"/>
      </c>
      <c r="DU41" s="110">
        <f t="shared" si="59"/>
      </c>
      <c r="DV41" s="110">
        <f t="shared" si="60"/>
      </c>
      <c r="DW41" s="110">
        <f t="shared" si="61"/>
      </c>
      <c r="DX41" s="110">
        <f t="shared" si="62"/>
      </c>
      <c r="DY41" s="110">
        <f t="shared" si="63"/>
      </c>
      <c r="DZ41" s="110">
        <f t="shared" si="64"/>
      </c>
      <c r="EA41" s="110">
        <f t="shared" si="65"/>
      </c>
      <c r="EB41" s="104">
        <f t="shared" si="166"/>
      </c>
      <c r="EC41" s="104" t="str">
        <f t="shared" si="167"/>
        <v>30</v>
      </c>
      <c r="ED41" s="104">
        <f t="shared" si="168"/>
      </c>
      <c r="EE41" s="104" t="str">
        <f t="shared" si="169"/>
        <v>30</v>
      </c>
      <c r="EF41" s="110">
        <f t="shared" si="66"/>
      </c>
      <c r="EG41" s="110">
        <f t="shared" si="67"/>
      </c>
      <c r="EH41" s="110">
        <f t="shared" si="68"/>
      </c>
      <c r="EI41" s="110">
        <f t="shared" si="69"/>
      </c>
      <c r="EJ41" s="110">
        <f t="shared" si="70"/>
      </c>
      <c r="EK41" s="110">
        <f t="shared" si="71"/>
      </c>
      <c r="EL41" s="110">
        <f t="shared" si="72"/>
      </c>
      <c r="EM41" s="110">
        <f t="shared" si="73"/>
      </c>
      <c r="EN41" s="110">
        <f t="shared" si="74"/>
      </c>
      <c r="EO41" s="110">
        <f t="shared" si="75"/>
      </c>
      <c r="EP41" s="110">
        <f t="shared" si="76"/>
      </c>
      <c r="EQ41" s="110">
        <f t="shared" si="77"/>
      </c>
      <c r="ER41" s="110">
        <f t="shared" si="78"/>
      </c>
      <c r="ES41" s="110">
        <f t="shared" si="79"/>
      </c>
      <c r="ET41" s="110">
        <f t="shared" si="80"/>
      </c>
      <c r="EU41" s="110">
        <f t="shared" si="81"/>
      </c>
      <c r="EV41" s="110">
        <f t="shared" si="82"/>
      </c>
      <c r="EW41" s="110">
        <f t="shared" si="83"/>
      </c>
      <c r="EX41" s="110">
        <f t="shared" si="84"/>
      </c>
      <c r="EY41" s="110">
        <f t="shared" si="85"/>
      </c>
      <c r="EZ41" s="110">
        <f t="shared" si="86"/>
      </c>
      <c r="FA41" s="110">
        <f t="shared" si="87"/>
      </c>
      <c r="FB41" s="110">
        <f t="shared" si="88"/>
      </c>
      <c r="FC41" s="110">
        <f t="shared" si="89"/>
      </c>
      <c r="FD41" s="110">
        <f t="shared" si="90"/>
      </c>
      <c r="FE41" s="110">
        <f t="shared" si="91"/>
      </c>
      <c r="FF41" s="110">
        <f t="shared" si="92"/>
      </c>
      <c r="FG41" s="110">
        <f t="shared" si="93"/>
      </c>
      <c r="FH41" s="110">
        <f t="shared" si="94"/>
      </c>
      <c r="FI41" s="110">
        <f t="shared" si="95"/>
      </c>
      <c r="FJ41" s="110">
        <f t="shared" si="96"/>
      </c>
      <c r="FK41" s="110">
        <f t="shared" si="97"/>
      </c>
      <c r="FL41" s="110">
        <f t="shared" si="98"/>
      </c>
      <c r="FM41" s="110">
        <f t="shared" si="99"/>
      </c>
      <c r="FN41" s="110">
        <f t="shared" si="100"/>
      </c>
      <c r="FO41" s="110">
        <f t="shared" si="101"/>
      </c>
      <c r="FP41" s="110">
        <f t="shared" si="102"/>
      </c>
      <c r="FQ41" s="110">
        <f t="shared" si="103"/>
      </c>
      <c r="FR41" s="110">
        <f t="shared" si="104"/>
      </c>
      <c r="FS41" s="110">
        <f t="shared" si="105"/>
      </c>
      <c r="FT41" s="110">
        <f t="shared" si="106"/>
      </c>
      <c r="FU41" s="110">
        <f t="shared" si="107"/>
      </c>
      <c r="FV41" s="110">
        <f t="shared" si="108"/>
      </c>
      <c r="FW41" s="110">
        <f t="shared" si="109"/>
      </c>
      <c r="FX41" s="110">
        <f t="shared" si="110"/>
      </c>
      <c r="FY41" s="110">
        <f t="shared" si="111"/>
      </c>
      <c r="FZ41" s="110">
        <f t="shared" si="112"/>
      </c>
      <c r="GA41" s="110">
        <f t="shared" si="113"/>
      </c>
      <c r="GB41" s="110">
        <f t="shared" si="114"/>
      </c>
      <c r="GC41" s="110">
        <f t="shared" si="115"/>
      </c>
      <c r="GD41" s="110">
        <f t="shared" si="116"/>
        <v>30</v>
      </c>
      <c r="GE41" s="110">
        <f t="shared" si="117"/>
      </c>
      <c r="GF41" s="110">
        <f t="shared" si="118"/>
      </c>
      <c r="GG41" s="110">
        <f t="shared" si="119"/>
      </c>
      <c r="GH41" s="110">
        <f t="shared" si="120"/>
      </c>
      <c r="GI41" s="110">
        <f t="shared" si="121"/>
      </c>
      <c r="GJ41" s="110">
        <f t="shared" si="122"/>
      </c>
      <c r="GK41" s="110">
        <f t="shared" si="123"/>
      </c>
      <c r="GL41" s="110">
        <f t="shared" si="124"/>
      </c>
      <c r="GM41" s="110">
        <f t="shared" si="125"/>
      </c>
      <c r="GN41" s="110">
        <f t="shared" si="126"/>
      </c>
      <c r="GO41" s="110">
        <f t="shared" si="127"/>
      </c>
      <c r="GP41" s="110">
        <f t="shared" si="128"/>
      </c>
      <c r="GQ41" s="110">
        <f t="shared" si="129"/>
      </c>
      <c r="GR41" s="110">
        <f t="shared" si="130"/>
      </c>
      <c r="GS41" s="110">
        <f t="shared" si="131"/>
      </c>
      <c r="GT41" s="110">
        <f t="shared" si="132"/>
      </c>
      <c r="GU41" s="110">
        <f t="shared" si="133"/>
      </c>
      <c r="GV41" s="110">
        <f t="shared" si="134"/>
      </c>
      <c r="GW41" s="110">
        <f t="shared" si="135"/>
      </c>
      <c r="GX41" s="110">
        <f t="shared" si="136"/>
      </c>
      <c r="GY41" s="110">
        <f t="shared" si="137"/>
      </c>
      <c r="GZ41" s="110">
        <f t="shared" si="138"/>
      </c>
      <c r="HA41" s="110">
        <f t="shared" si="139"/>
      </c>
      <c r="HB41" s="110">
        <f t="shared" si="140"/>
      </c>
      <c r="HC41" s="110">
        <f t="shared" si="141"/>
      </c>
      <c r="HD41" s="110">
        <f t="shared" si="142"/>
      </c>
      <c r="HE41" s="110">
        <f t="shared" si="143"/>
      </c>
      <c r="HF41" s="110">
        <f t="shared" si="144"/>
      </c>
      <c r="HG41" s="110">
        <f t="shared" si="145"/>
      </c>
      <c r="HH41" s="110">
        <f t="shared" si="146"/>
      </c>
      <c r="HI41" s="110">
        <f t="shared" si="147"/>
      </c>
      <c r="HJ41" s="110">
        <f t="shared" si="148"/>
      </c>
      <c r="HK41" s="110">
        <f t="shared" si="149"/>
      </c>
      <c r="HL41" s="110">
        <f t="shared" si="150"/>
      </c>
      <c r="HM41" s="110">
        <f t="shared" si="151"/>
      </c>
      <c r="HN41" s="110">
        <f t="shared" si="152"/>
      </c>
      <c r="HO41" s="110">
        <f t="shared" si="153"/>
      </c>
      <c r="HP41" s="110">
        <f t="shared" si="154"/>
      </c>
      <c r="HQ41" s="110">
        <f t="shared" si="155"/>
      </c>
      <c r="HR41" s="110">
        <f t="shared" si="156"/>
      </c>
      <c r="HS41" s="104">
        <f t="shared" si="157"/>
      </c>
      <c r="HT41" s="104">
        <f t="shared" si="158"/>
      </c>
      <c r="HU41" s="104" t="str">
        <f t="shared" si="159"/>
        <v>30</v>
      </c>
      <c r="HV41" s="104">
        <f t="shared" si="160"/>
      </c>
      <c r="HW41" s="104" t="str">
        <f t="shared" si="161"/>
        <v>30</v>
      </c>
    </row>
    <row r="42" spans="1:231" ht="25.5" customHeight="1">
      <c r="A42" s="7">
        <f t="shared" si="173"/>
        <v>20821</v>
      </c>
      <c r="B42" s="8">
        <f t="shared" si="173"/>
        <v>20821</v>
      </c>
      <c r="C42" s="9">
        <v>31</v>
      </c>
      <c r="D42" s="10" t="str">
        <f t="shared" si="163"/>
        <v>31</v>
      </c>
      <c r="E42" s="261"/>
      <c r="F42" s="262"/>
      <c r="G42" s="263"/>
      <c r="H42" s="11"/>
      <c r="I42" s="261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25"/>
      <c r="AE42" s="12">
        <f t="shared" si="164"/>
      </c>
      <c r="AF42" s="201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41">
        <f t="shared" si="170"/>
        <v>0</v>
      </c>
      <c r="AS42" s="42">
        <f t="shared" si="165"/>
        <v>0</v>
      </c>
      <c r="AT42" s="9">
        <f t="shared" si="171"/>
        <v>0</v>
      </c>
      <c r="AU42" s="43">
        <f t="shared" si="172"/>
        <v>0</v>
      </c>
      <c r="AV42" s="107"/>
      <c r="AW42" s="119">
        <f t="shared" si="0"/>
      </c>
      <c r="AX42" s="119">
        <f t="shared" si="1"/>
      </c>
      <c r="AY42" s="119">
        <f t="shared" si="2"/>
      </c>
      <c r="AZ42" s="119">
        <f t="shared" si="3"/>
      </c>
      <c r="BA42" s="119">
        <f t="shared" si="4"/>
      </c>
      <c r="BB42" s="119">
        <f t="shared" si="5"/>
      </c>
      <c r="BC42" s="119">
        <f t="shared" si="6"/>
      </c>
      <c r="BD42" s="119">
        <f t="shared" si="7"/>
      </c>
      <c r="BE42" s="120">
        <f t="shared" si="8"/>
      </c>
      <c r="BF42" s="120">
        <f t="shared" si="9"/>
      </c>
      <c r="BG42" s="120">
        <f t="shared" si="10"/>
      </c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>
        <f t="shared" si="11"/>
      </c>
      <c r="BZ42" s="110">
        <f t="shared" si="12"/>
      </c>
      <c r="CA42" s="110">
        <f t="shared" si="13"/>
      </c>
      <c r="CB42" s="110">
        <f t="shared" si="14"/>
      </c>
      <c r="CC42" s="110">
        <f t="shared" si="15"/>
      </c>
      <c r="CD42" s="110">
        <f t="shared" si="16"/>
      </c>
      <c r="CE42" s="110">
        <f t="shared" si="17"/>
      </c>
      <c r="CF42" s="110">
        <f t="shared" si="18"/>
      </c>
      <c r="CG42" s="110">
        <f t="shared" si="19"/>
      </c>
      <c r="CH42" s="110">
        <f t="shared" si="20"/>
      </c>
      <c r="CI42" s="110">
        <f t="shared" si="21"/>
      </c>
      <c r="CJ42" s="110">
        <f t="shared" si="22"/>
      </c>
      <c r="CK42" s="111">
        <f t="shared" si="23"/>
      </c>
      <c r="CL42" s="110">
        <f t="shared" si="24"/>
      </c>
      <c r="CM42" s="110">
        <f t="shared" si="25"/>
      </c>
      <c r="CN42" s="110" t="str">
        <f t="shared" si="26"/>
        <v>31</v>
      </c>
      <c r="CO42" s="110">
        <f t="shared" si="27"/>
      </c>
      <c r="CP42" s="110">
        <f t="shared" si="28"/>
      </c>
      <c r="CQ42" s="110">
        <f t="shared" si="29"/>
      </c>
      <c r="CR42" s="110">
        <f t="shared" si="30"/>
      </c>
      <c r="CS42" s="110">
        <f t="shared" si="31"/>
      </c>
      <c r="CT42" s="110">
        <f t="shared" si="32"/>
      </c>
      <c r="CU42" s="110">
        <f t="shared" si="33"/>
      </c>
      <c r="CV42" s="110">
        <f t="shared" si="34"/>
      </c>
      <c r="CW42" s="110">
        <f t="shared" si="35"/>
      </c>
      <c r="CX42" s="110">
        <f t="shared" si="36"/>
      </c>
      <c r="CY42" s="110">
        <f t="shared" si="37"/>
      </c>
      <c r="CZ42" s="110">
        <f t="shared" si="38"/>
      </c>
      <c r="DA42" s="110">
        <f t="shared" si="39"/>
      </c>
      <c r="DB42" s="110">
        <f t="shared" si="40"/>
      </c>
      <c r="DC42" s="110">
        <f t="shared" si="41"/>
      </c>
      <c r="DD42" s="110">
        <f t="shared" si="42"/>
      </c>
      <c r="DE42" s="110">
        <f t="shared" si="43"/>
      </c>
      <c r="DF42" s="110">
        <f t="shared" si="44"/>
      </c>
      <c r="DG42" s="110">
        <f t="shared" si="45"/>
      </c>
      <c r="DH42" s="110">
        <f t="shared" si="46"/>
      </c>
      <c r="DI42" s="110">
        <f t="shared" si="47"/>
      </c>
      <c r="DJ42" s="110">
        <f t="shared" si="48"/>
      </c>
      <c r="DK42" s="110">
        <f t="shared" si="49"/>
      </c>
      <c r="DL42" s="110">
        <f t="shared" si="50"/>
      </c>
      <c r="DM42" s="110">
        <f t="shared" si="51"/>
      </c>
      <c r="DN42" s="110">
        <f t="shared" si="52"/>
      </c>
      <c r="DO42" s="110">
        <f t="shared" si="53"/>
      </c>
      <c r="DP42" s="110">
        <f t="shared" si="54"/>
      </c>
      <c r="DQ42" s="110">
        <f t="shared" si="55"/>
      </c>
      <c r="DR42" s="110">
        <f t="shared" si="56"/>
      </c>
      <c r="DS42" s="110">
        <f t="shared" si="57"/>
      </c>
      <c r="DT42" s="110">
        <f t="shared" si="58"/>
      </c>
      <c r="DU42" s="110">
        <f t="shared" si="59"/>
      </c>
      <c r="DV42" s="110">
        <f t="shared" si="60"/>
      </c>
      <c r="DW42" s="110">
        <f t="shared" si="61"/>
      </c>
      <c r="DX42" s="110">
        <f t="shared" si="62"/>
      </c>
      <c r="DY42" s="110">
        <f t="shared" si="63"/>
      </c>
      <c r="DZ42" s="110">
        <f t="shared" si="64"/>
      </c>
      <c r="EA42" s="110">
        <f t="shared" si="65"/>
      </c>
      <c r="EB42" s="104">
        <f t="shared" si="166"/>
      </c>
      <c r="EC42" s="104" t="str">
        <f t="shared" si="167"/>
        <v>31</v>
      </c>
      <c r="ED42" s="104">
        <f t="shared" si="168"/>
      </c>
      <c r="EE42" s="104" t="str">
        <f t="shared" si="169"/>
        <v>31</v>
      </c>
      <c r="EF42" s="110">
        <f t="shared" si="66"/>
      </c>
      <c r="EG42" s="110">
        <f t="shared" si="67"/>
      </c>
      <c r="EH42" s="110">
        <f t="shared" si="68"/>
      </c>
      <c r="EI42" s="110">
        <f t="shared" si="69"/>
      </c>
      <c r="EJ42" s="110">
        <f t="shared" si="70"/>
      </c>
      <c r="EK42" s="110">
        <f t="shared" si="71"/>
      </c>
      <c r="EL42" s="110">
        <f t="shared" si="72"/>
      </c>
      <c r="EM42" s="110">
        <f t="shared" si="73"/>
      </c>
      <c r="EN42" s="110">
        <f t="shared" si="74"/>
      </c>
      <c r="EO42" s="110">
        <f t="shared" si="75"/>
      </c>
      <c r="EP42" s="110">
        <f t="shared" si="76"/>
      </c>
      <c r="EQ42" s="110">
        <f t="shared" si="77"/>
      </c>
      <c r="ER42" s="110">
        <f t="shared" si="78"/>
      </c>
      <c r="ES42" s="110">
        <f t="shared" si="79"/>
      </c>
      <c r="ET42" s="110">
        <f t="shared" si="80"/>
      </c>
      <c r="EU42" s="110">
        <f t="shared" si="81"/>
      </c>
      <c r="EV42" s="110">
        <f t="shared" si="82"/>
      </c>
      <c r="EW42" s="110">
        <f t="shared" si="83"/>
      </c>
      <c r="EX42" s="110">
        <f t="shared" si="84"/>
      </c>
      <c r="EY42" s="110">
        <f t="shared" si="85"/>
      </c>
      <c r="EZ42" s="110">
        <f t="shared" si="86"/>
      </c>
      <c r="FA42" s="110">
        <f t="shared" si="87"/>
      </c>
      <c r="FB42" s="110">
        <f t="shared" si="88"/>
      </c>
      <c r="FC42" s="110">
        <f t="shared" si="89"/>
      </c>
      <c r="FD42" s="110">
        <f t="shared" si="90"/>
      </c>
      <c r="FE42" s="110">
        <f t="shared" si="91"/>
      </c>
      <c r="FF42" s="110">
        <f t="shared" si="92"/>
      </c>
      <c r="FG42" s="110">
        <f t="shared" si="93"/>
      </c>
      <c r="FH42" s="110">
        <f t="shared" si="94"/>
      </c>
      <c r="FI42" s="110">
        <f t="shared" si="95"/>
      </c>
      <c r="FJ42" s="110">
        <f t="shared" si="96"/>
      </c>
      <c r="FK42" s="110">
        <f t="shared" si="97"/>
      </c>
      <c r="FL42" s="110">
        <f t="shared" si="98"/>
      </c>
      <c r="FM42" s="110">
        <f t="shared" si="99"/>
      </c>
      <c r="FN42" s="110">
        <f t="shared" si="100"/>
      </c>
      <c r="FO42" s="110">
        <f t="shared" si="101"/>
      </c>
      <c r="FP42" s="110">
        <f t="shared" si="102"/>
      </c>
      <c r="FQ42" s="110">
        <f t="shared" si="103"/>
      </c>
      <c r="FR42" s="110">
        <f t="shared" si="104"/>
      </c>
      <c r="FS42" s="110">
        <f t="shared" si="105"/>
      </c>
      <c r="FT42" s="110">
        <f t="shared" si="106"/>
      </c>
      <c r="FU42" s="110">
        <f t="shared" si="107"/>
      </c>
      <c r="FV42" s="110">
        <f t="shared" si="108"/>
      </c>
      <c r="FW42" s="110">
        <f t="shared" si="109"/>
      </c>
      <c r="FX42" s="110">
        <f t="shared" si="110"/>
      </c>
      <c r="FY42" s="110">
        <f t="shared" si="111"/>
      </c>
      <c r="FZ42" s="110">
        <f t="shared" si="112"/>
      </c>
      <c r="GA42" s="110">
        <f t="shared" si="113"/>
      </c>
      <c r="GB42" s="110">
        <f t="shared" si="114"/>
      </c>
      <c r="GC42" s="110">
        <f t="shared" si="115"/>
      </c>
      <c r="GD42" s="110">
        <f t="shared" si="116"/>
      </c>
      <c r="GE42" s="110">
        <f t="shared" si="117"/>
        <v>31</v>
      </c>
      <c r="GF42" s="110">
        <f t="shared" si="118"/>
      </c>
      <c r="GG42" s="110">
        <f t="shared" si="119"/>
      </c>
      <c r="GH42" s="110">
        <f t="shared" si="120"/>
      </c>
      <c r="GI42" s="110">
        <f t="shared" si="121"/>
      </c>
      <c r="GJ42" s="110">
        <f t="shared" si="122"/>
      </c>
      <c r="GK42" s="110">
        <f t="shared" si="123"/>
      </c>
      <c r="GL42" s="110">
        <f t="shared" si="124"/>
      </c>
      <c r="GM42" s="110">
        <f t="shared" si="125"/>
      </c>
      <c r="GN42" s="110">
        <f t="shared" si="126"/>
      </c>
      <c r="GO42" s="110">
        <f t="shared" si="127"/>
      </c>
      <c r="GP42" s="110">
        <f t="shared" si="128"/>
      </c>
      <c r="GQ42" s="110">
        <f t="shared" si="129"/>
      </c>
      <c r="GR42" s="110">
        <f t="shared" si="130"/>
      </c>
      <c r="GS42" s="110">
        <f t="shared" si="131"/>
      </c>
      <c r="GT42" s="110">
        <f t="shared" si="132"/>
      </c>
      <c r="GU42" s="110">
        <f t="shared" si="133"/>
      </c>
      <c r="GV42" s="110">
        <f t="shared" si="134"/>
      </c>
      <c r="GW42" s="110">
        <f t="shared" si="135"/>
      </c>
      <c r="GX42" s="110">
        <f t="shared" si="136"/>
      </c>
      <c r="GY42" s="110">
        <f t="shared" si="137"/>
      </c>
      <c r="GZ42" s="110">
        <f t="shared" si="138"/>
      </c>
      <c r="HA42" s="110">
        <f t="shared" si="139"/>
      </c>
      <c r="HB42" s="110">
        <f t="shared" si="140"/>
      </c>
      <c r="HC42" s="110">
        <f t="shared" si="141"/>
      </c>
      <c r="HD42" s="110">
        <f t="shared" si="142"/>
      </c>
      <c r="HE42" s="110">
        <f t="shared" si="143"/>
      </c>
      <c r="HF42" s="110">
        <f t="shared" si="144"/>
      </c>
      <c r="HG42" s="110">
        <f t="shared" si="145"/>
      </c>
      <c r="HH42" s="110">
        <f t="shared" si="146"/>
      </c>
      <c r="HI42" s="110">
        <f t="shared" si="147"/>
      </c>
      <c r="HJ42" s="110">
        <f t="shared" si="148"/>
      </c>
      <c r="HK42" s="110">
        <f t="shared" si="149"/>
      </c>
      <c r="HL42" s="110">
        <f t="shared" si="150"/>
      </c>
      <c r="HM42" s="110">
        <f t="shared" si="151"/>
      </c>
      <c r="HN42" s="110">
        <f t="shared" si="152"/>
      </c>
      <c r="HO42" s="110">
        <f t="shared" si="153"/>
      </c>
      <c r="HP42" s="110">
        <f t="shared" si="154"/>
      </c>
      <c r="HQ42" s="110">
        <f t="shared" si="155"/>
      </c>
      <c r="HR42" s="110">
        <f t="shared" si="156"/>
      </c>
      <c r="HS42" s="104">
        <f t="shared" si="157"/>
      </c>
      <c r="HT42" s="104">
        <f t="shared" si="158"/>
      </c>
      <c r="HU42" s="104" t="str">
        <f t="shared" si="159"/>
        <v>31</v>
      </c>
      <c r="HV42" s="104">
        <f t="shared" si="160"/>
      </c>
      <c r="HW42" s="104" t="str">
        <f t="shared" si="161"/>
        <v>31</v>
      </c>
    </row>
    <row r="43" spans="1:231" ht="25.5" customHeight="1">
      <c r="A43" s="13">
        <f t="shared" si="173"/>
        <v>21186</v>
      </c>
      <c r="B43" s="14">
        <f t="shared" si="173"/>
        <v>21186</v>
      </c>
      <c r="C43" s="15">
        <v>32</v>
      </c>
      <c r="D43" s="16" t="str">
        <f t="shared" si="163"/>
        <v>32</v>
      </c>
      <c r="E43" s="254"/>
      <c r="F43" s="255"/>
      <c r="G43" s="256"/>
      <c r="H43" s="17"/>
      <c r="I43" s="254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33"/>
      <c r="AE43" s="18">
        <f t="shared" si="164"/>
      </c>
      <c r="AF43" s="203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38">
        <f t="shared" si="170"/>
        <v>0</v>
      </c>
      <c r="AS43" s="39">
        <f t="shared" si="165"/>
        <v>0</v>
      </c>
      <c r="AT43" s="15">
        <f t="shared" si="171"/>
        <v>0</v>
      </c>
      <c r="AU43" s="40">
        <f t="shared" si="172"/>
        <v>0</v>
      </c>
      <c r="AV43" s="107">
        <v>1</v>
      </c>
      <c r="AW43" s="119">
        <f t="shared" si="0"/>
      </c>
      <c r="AX43" s="119">
        <f t="shared" si="1"/>
      </c>
      <c r="AY43" s="119">
        <f t="shared" si="2"/>
      </c>
      <c r="AZ43" s="119">
        <f t="shared" si="3"/>
      </c>
      <c r="BA43" s="119">
        <f t="shared" si="4"/>
      </c>
      <c r="BB43" s="119">
        <f t="shared" si="5"/>
      </c>
      <c r="BC43" s="119">
        <f t="shared" si="6"/>
      </c>
      <c r="BD43" s="119">
        <f t="shared" si="7"/>
      </c>
      <c r="BE43" s="120">
        <f t="shared" si="8"/>
      </c>
      <c r="BF43" s="120">
        <f t="shared" si="9"/>
      </c>
      <c r="BG43" s="120">
        <f t="shared" si="10"/>
      </c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>
        <f t="shared" si="11"/>
      </c>
      <c r="BZ43" s="110">
        <f t="shared" si="12"/>
      </c>
      <c r="CA43" s="110">
        <f t="shared" si="13"/>
      </c>
      <c r="CB43" s="110">
        <f t="shared" si="14"/>
      </c>
      <c r="CC43" s="110">
        <f t="shared" si="15"/>
      </c>
      <c r="CD43" s="110">
        <f t="shared" si="16"/>
      </c>
      <c r="CE43" s="110">
        <f t="shared" si="17"/>
      </c>
      <c r="CF43" s="110">
        <f t="shared" si="18"/>
      </c>
      <c r="CG43" s="110">
        <f t="shared" si="19"/>
      </c>
      <c r="CH43" s="110">
        <f t="shared" si="20"/>
      </c>
      <c r="CI43" s="110">
        <f t="shared" si="21"/>
      </c>
      <c r="CJ43" s="110">
        <f t="shared" si="22"/>
      </c>
      <c r="CK43" s="111">
        <f t="shared" si="23"/>
      </c>
      <c r="CL43" s="110">
        <f t="shared" si="24"/>
      </c>
      <c r="CM43" s="110">
        <f t="shared" si="25"/>
      </c>
      <c r="CN43" s="110">
        <f t="shared" si="26"/>
      </c>
      <c r="CO43" s="110" t="str">
        <f t="shared" si="27"/>
        <v>32</v>
      </c>
      <c r="CP43" s="110">
        <f t="shared" si="28"/>
      </c>
      <c r="CQ43" s="110">
        <f t="shared" si="29"/>
      </c>
      <c r="CR43" s="110">
        <f t="shared" si="30"/>
      </c>
      <c r="CS43" s="110">
        <f t="shared" si="31"/>
      </c>
      <c r="CT43" s="110">
        <f t="shared" si="32"/>
      </c>
      <c r="CU43" s="110">
        <f t="shared" si="33"/>
      </c>
      <c r="CV43" s="110">
        <f t="shared" si="34"/>
      </c>
      <c r="CW43" s="110">
        <f t="shared" si="35"/>
      </c>
      <c r="CX43" s="110">
        <f t="shared" si="36"/>
      </c>
      <c r="CY43" s="110">
        <f t="shared" si="37"/>
      </c>
      <c r="CZ43" s="110">
        <f t="shared" si="38"/>
      </c>
      <c r="DA43" s="110">
        <f t="shared" si="39"/>
      </c>
      <c r="DB43" s="110">
        <f t="shared" si="40"/>
      </c>
      <c r="DC43" s="110">
        <f t="shared" si="41"/>
      </c>
      <c r="DD43" s="110">
        <f t="shared" si="42"/>
      </c>
      <c r="DE43" s="110">
        <f t="shared" si="43"/>
      </c>
      <c r="DF43" s="110">
        <f t="shared" si="44"/>
      </c>
      <c r="DG43" s="110">
        <f t="shared" si="45"/>
      </c>
      <c r="DH43" s="110">
        <f t="shared" si="46"/>
      </c>
      <c r="DI43" s="110">
        <f t="shared" si="47"/>
      </c>
      <c r="DJ43" s="110">
        <f t="shared" si="48"/>
      </c>
      <c r="DK43" s="110">
        <f t="shared" si="49"/>
      </c>
      <c r="DL43" s="110">
        <f t="shared" si="50"/>
      </c>
      <c r="DM43" s="110">
        <f t="shared" si="51"/>
      </c>
      <c r="DN43" s="110">
        <f t="shared" si="52"/>
      </c>
      <c r="DO43" s="110">
        <f t="shared" si="53"/>
      </c>
      <c r="DP43" s="110">
        <f t="shared" si="54"/>
      </c>
      <c r="DQ43" s="110">
        <f t="shared" si="55"/>
      </c>
      <c r="DR43" s="110">
        <f t="shared" si="56"/>
      </c>
      <c r="DS43" s="110">
        <f t="shared" si="57"/>
      </c>
      <c r="DT43" s="110">
        <f t="shared" si="58"/>
      </c>
      <c r="DU43" s="110">
        <f t="shared" si="59"/>
      </c>
      <c r="DV43" s="110">
        <f t="shared" si="60"/>
      </c>
      <c r="DW43" s="110">
        <f t="shared" si="61"/>
      </c>
      <c r="DX43" s="110">
        <f t="shared" si="62"/>
      </c>
      <c r="DY43" s="110">
        <f t="shared" si="63"/>
      </c>
      <c r="DZ43" s="110">
        <f t="shared" si="64"/>
      </c>
      <c r="EA43" s="110">
        <f t="shared" si="65"/>
      </c>
      <c r="EB43" s="104">
        <f t="shared" si="166"/>
      </c>
      <c r="EC43" s="104" t="str">
        <f t="shared" si="167"/>
        <v>32</v>
      </c>
      <c r="ED43" s="104">
        <f t="shared" si="168"/>
      </c>
      <c r="EE43" s="104" t="str">
        <f t="shared" si="169"/>
        <v>32</v>
      </c>
      <c r="EF43" s="110">
        <f t="shared" si="66"/>
      </c>
      <c r="EG43" s="110">
        <f t="shared" si="67"/>
      </c>
      <c r="EH43" s="110">
        <f t="shared" si="68"/>
      </c>
      <c r="EI43" s="110">
        <f t="shared" si="69"/>
      </c>
      <c r="EJ43" s="110">
        <f t="shared" si="70"/>
      </c>
      <c r="EK43" s="110">
        <f t="shared" si="71"/>
      </c>
      <c r="EL43" s="110">
        <f t="shared" si="72"/>
      </c>
      <c r="EM43" s="110">
        <f t="shared" si="73"/>
      </c>
      <c r="EN43" s="110">
        <f t="shared" si="74"/>
      </c>
      <c r="EO43" s="110">
        <f t="shared" si="75"/>
      </c>
      <c r="EP43" s="110">
        <f t="shared" si="76"/>
      </c>
      <c r="EQ43" s="110">
        <f t="shared" si="77"/>
      </c>
      <c r="ER43" s="110">
        <f t="shared" si="78"/>
      </c>
      <c r="ES43" s="110">
        <f t="shared" si="79"/>
      </c>
      <c r="ET43" s="110">
        <f t="shared" si="80"/>
      </c>
      <c r="EU43" s="110">
        <f t="shared" si="81"/>
      </c>
      <c r="EV43" s="110">
        <f t="shared" si="82"/>
      </c>
      <c r="EW43" s="110">
        <f t="shared" si="83"/>
      </c>
      <c r="EX43" s="110">
        <f t="shared" si="84"/>
      </c>
      <c r="EY43" s="110">
        <f t="shared" si="85"/>
      </c>
      <c r="EZ43" s="110">
        <f t="shared" si="86"/>
      </c>
      <c r="FA43" s="110">
        <f t="shared" si="87"/>
      </c>
      <c r="FB43" s="110">
        <f t="shared" si="88"/>
      </c>
      <c r="FC43" s="110">
        <f t="shared" si="89"/>
      </c>
      <c r="FD43" s="110">
        <f t="shared" si="90"/>
      </c>
      <c r="FE43" s="110">
        <f t="shared" si="91"/>
      </c>
      <c r="FF43" s="110">
        <f t="shared" si="92"/>
      </c>
      <c r="FG43" s="110">
        <f t="shared" si="93"/>
      </c>
      <c r="FH43" s="110">
        <f t="shared" si="94"/>
      </c>
      <c r="FI43" s="110">
        <f t="shared" si="95"/>
      </c>
      <c r="FJ43" s="110">
        <f t="shared" si="96"/>
      </c>
      <c r="FK43" s="110">
        <f t="shared" si="97"/>
      </c>
      <c r="FL43" s="110">
        <f t="shared" si="98"/>
      </c>
      <c r="FM43" s="110">
        <f t="shared" si="99"/>
      </c>
      <c r="FN43" s="110">
        <f t="shared" si="100"/>
      </c>
      <c r="FO43" s="110">
        <f t="shared" si="101"/>
      </c>
      <c r="FP43" s="110">
        <f t="shared" si="102"/>
      </c>
      <c r="FQ43" s="110">
        <f t="shared" si="103"/>
      </c>
      <c r="FR43" s="110">
        <f t="shared" si="104"/>
      </c>
      <c r="FS43" s="110">
        <f t="shared" si="105"/>
      </c>
      <c r="FT43" s="110">
        <f t="shared" si="106"/>
      </c>
      <c r="FU43" s="110">
        <f t="shared" si="107"/>
      </c>
      <c r="FV43" s="110">
        <f t="shared" si="108"/>
      </c>
      <c r="FW43" s="110">
        <f t="shared" si="109"/>
      </c>
      <c r="FX43" s="110">
        <f t="shared" si="110"/>
      </c>
      <c r="FY43" s="110">
        <f t="shared" si="111"/>
      </c>
      <c r="FZ43" s="110">
        <f t="shared" si="112"/>
      </c>
      <c r="GA43" s="110">
        <f t="shared" si="113"/>
      </c>
      <c r="GB43" s="110">
        <f t="shared" si="114"/>
      </c>
      <c r="GC43" s="110">
        <f t="shared" si="115"/>
      </c>
      <c r="GD43" s="110">
        <f t="shared" si="116"/>
      </c>
      <c r="GE43" s="110">
        <f t="shared" si="117"/>
      </c>
      <c r="GF43" s="110">
        <f t="shared" si="118"/>
        <v>32</v>
      </c>
      <c r="GG43" s="110">
        <f t="shared" si="119"/>
      </c>
      <c r="GH43" s="110">
        <f t="shared" si="120"/>
      </c>
      <c r="GI43" s="110">
        <f t="shared" si="121"/>
      </c>
      <c r="GJ43" s="110">
        <f t="shared" si="122"/>
      </c>
      <c r="GK43" s="110">
        <f t="shared" si="123"/>
      </c>
      <c r="GL43" s="110">
        <f t="shared" si="124"/>
      </c>
      <c r="GM43" s="110">
        <f t="shared" si="125"/>
      </c>
      <c r="GN43" s="110">
        <f t="shared" si="126"/>
      </c>
      <c r="GO43" s="110">
        <f t="shared" si="127"/>
      </c>
      <c r="GP43" s="110">
        <f t="shared" si="128"/>
      </c>
      <c r="GQ43" s="110">
        <f t="shared" si="129"/>
      </c>
      <c r="GR43" s="110">
        <f t="shared" si="130"/>
      </c>
      <c r="GS43" s="110">
        <f t="shared" si="131"/>
      </c>
      <c r="GT43" s="110">
        <f t="shared" si="132"/>
      </c>
      <c r="GU43" s="110">
        <f t="shared" si="133"/>
      </c>
      <c r="GV43" s="110">
        <f t="shared" si="134"/>
      </c>
      <c r="GW43" s="110">
        <f t="shared" si="135"/>
      </c>
      <c r="GX43" s="110">
        <f t="shared" si="136"/>
      </c>
      <c r="GY43" s="110">
        <f t="shared" si="137"/>
      </c>
      <c r="GZ43" s="110">
        <f t="shared" si="138"/>
      </c>
      <c r="HA43" s="110">
        <f t="shared" si="139"/>
      </c>
      <c r="HB43" s="110">
        <f t="shared" si="140"/>
      </c>
      <c r="HC43" s="110">
        <f t="shared" si="141"/>
      </c>
      <c r="HD43" s="110">
        <f t="shared" si="142"/>
      </c>
      <c r="HE43" s="110">
        <f t="shared" si="143"/>
      </c>
      <c r="HF43" s="110">
        <f t="shared" si="144"/>
      </c>
      <c r="HG43" s="110">
        <f t="shared" si="145"/>
      </c>
      <c r="HH43" s="110">
        <f t="shared" si="146"/>
      </c>
      <c r="HI43" s="110">
        <f t="shared" si="147"/>
      </c>
      <c r="HJ43" s="110">
        <f t="shared" si="148"/>
      </c>
      <c r="HK43" s="110">
        <f t="shared" si="149"/>
      </c>
      <c r="HL43" s="110">
        <f t="shared" si="150"/>
      </c>
      <c r="HM43" s="110">
        <f t="shared" si="151"/>
      </c>
      <c r="HN43" s="110">
        <f t="shared" si="152"/>
      </c>
      <c r="HO43" s="110">
        <f t="shared" si="153"/>
      </c>
      <c r="HP43" s="110">
        <f t="shared" si="154"/>
      </c>
      <c r="HQ43" s="110">
        <f t="shared" si="155"/>
      </c>
      <c r="HR43" s="110">
        <f t="shared" si="156"/>
      </c>
      <c r="HS43" s="104">
        <f t="shared" si="157"/>
      </c>
      <c r="HT43" s="104">
        <f t="shared" si="158"/>
      </c>
      <c r="HU43" s="104" t="str">
        <f t="shared" si="159"/>
        <v>32</v>
      </c>
      <c r="HV43" s="104">
        <f t="shared" si="160"/>
      </c>
      <c r="HW43" s="104" t="str">
        <f t="shared" si="161"/>
        <v>32</v>
      </c>
    </row>
    <row r="44" spans="1:231" ht="25.5" customHeight="1">
      <c r="A44" s="7">
        <f aca="true" t="shared" si="174" ref="A44:B50">DATE(YEAR(A43)+1,MONTH(A43),DAY(A43))</f>
        <v>21551</v>
      </c>
      <c r="B44" s="8">
        <f t="shared" si="174"/>
        <v>21551</v>
      </c>
      <c r="C44" s="9">
        <v>33</v>
      </c>
      <c r="D44" s="10" t="str">
        <f t="shared" si="163"/>
        <v>33</v>
      </c>
      <c r="E44" s="261"/>
      <c r="F44" s="262"/>
      <c r="G44" s="263"/>
      <c r="H44" s="11"/>
      <c r="I44" s="261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25"/>
      <c r="AE44" s="12">
        <f t="shared" si="164"/>
      </c>
      <c r="AF44" s="201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41">
        <f t="shared" si="170"/>
        <v>0</v>
      </c>
      <c r="AS44" s="42">
        <f t="shared" si="165"/>
        <v>0</v>
      </c>
      <c r="AT44" s="9">
        <f t="shared" si="171"/>
        <v>0</v>
      </c>
      <c r="AU44" s="43">
        <f t="shared" si="172"/>
        <v>0</v>
      </c>
      <c r="AV44" s="107"/>
      <c r="AW44" s="119">
        <f t="shared" si="0"/>
      </c>
      <c r="AX44" s="119">
        <f t="shared" si="1"/>
      </c>
      <c r="AY44" s="119">
        <f t="shared" si="2"/>
      </c>
      <c r="AZ44" s="119">
        <f t="shared" si="3"/>
      </c>
      <c r="BA44" s="119">
        <f t="shared" si="4"/>
      </c>
      <c r="BB44" s="119">
        <f t="shared" si="5"/>
      </c>
      <c r="BC44" s="119">
        <f t="shared" si="6"/>
      </c>
      <c r="BD44" s="119">
        <f t="shared" si="7"/>
      </c>
      <c r="BE44" s="120">
        <f t="shared" si="8"/>
      </c>
      <c r="BF44" s="120">
        <f t="shared" si="9"/>
      </c>
      <c r="BG44" s="120">
        <f t="shared" si="10"/>
      </c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>
        <f t="shared" si="11"/>
      </c>
      <c r="BZ44" s="110">
        <f t="shared" si="12"/>
      </c>
      <c r="CA44" s="110">
        <f t="shared" si="13"/>
      </c>
      <c r="CB44" s="110">
        <f t="shared" si="14"/>
      </c>
      <c r="CC44" s="110">
        <f t="shared" si="15"/>
      </c>
      <c r="CD44" s="110">
        <f t="shared" si="16"/>
      </c>
      <c r="CE44" s="110">
        <f t="shared" si="17"/>
      </c>
      <c r="CF44" s="110">
        <f t="shared" si="18"/>
      </c>
      <c r="CG44" s="110">
        <f t="shared" si="19"/>
      </c>
      <c r="CH44" s="110">
        <f t="shared" si="20"/>
      </c>
      <c r="CI44" s="110">
        <f t="shared" si="21"/>
      </c>
      <c r="CJ44" s="110">
        <f t="shared" si="22"/>
      </c>
      <c r="CK44" s="111">
        <f t="shared" si="23"/>
      </c>
      <c r="CL44" s="110">
        <f t="shared" si="24"/>
      </c>
      <c r="CM44" s="110">
        <f t="shared" si="25"/>
      </c>
      <c r="CN44" s="110">
        <f t="shared" si="26"/>
      </c>
      <c r="CO44" s="110">
        <f t="shared" si="27"/>
      </c>
      <c r="CP44" s="110" t="str">
        <f t="shared" si="28"/>
        <v>33</v>
      </c>
      <c r="CQ44" s="110">
        <f t="shared" si="29"/>
      </c>
      <c r="CR44" s="110">
        <f t="shared" si="30"/>
      </c>
      <c r="CS44" s="110">
        <f t="shared" si="31"/>
      </c>
      <c r="CT44" s="110">
        <f t="shared" si="32"/>
      </c>
      <c r="CU44" s="110">
        <f t="shared" si="33"/>
      </c>
      <c r="CV44" s="110">
        <f t="shared" si="34"/>
      </c>
      <c r="CW44" s="110">
        <f t="shared" si="35"/>
      </c>
      <c r="CX44" s="110">
        <f t="shared" si="36"/>
      </c>
      <c r="CY44" s="110">
        <f t="shared" si="37"/>
      </c>
      <c r="CZ44" s="110">
        <f t="shared" si="38"/>
      </c>
      <c r="DA44" s="110">
        <f t="shared" si="39"/>
      </c>
      <c r="DB44" s="110">
        <f t="shared" si="40"/>
      </c>
      <c r="DC44" s="110">
        <f t="shared" si="41"/>
      </c>
      <c r="DD44" s="110">
        <f t="shared" si="42"/>
      </c>
      <c r="DE44" s="110">
        <f t="shared" si="43"/>
      </c>
      <c r="DF44" s="110">
        <f t="shared" si="44"/>
      </c>
      <c r="DG44" s="110">
        <f t="shared" si="45"/>
      </c>
      <c r="DH44" s="110">
        <f t="shared" si="46"/>
      </c>
      <c r="DI44" s="110">
        <f t="shared" si="47"/>
      </c>
      <c r="DJ44" s="110">
        <f t="shared" si="48"/>
      </c>
      <c r="DK44" s="110">
        <f t="shared" si="49"/>
      </c>
      <c r="DL44" s="110">
        <f t="shared" si="50"/>
      </c>
      <c r="DM44" s="110">
        <f t="shared" si="51"/>
      </c>
      <c r="DN44" s="110">
        <f t="shared" si="52"/>
      </c>
      <c r="DO44" s="110">
        <f t="shared" si="53"/>
      </c>
      <c r="DP44" s="110">
        <f t="shared" si="54"/>
      </c>
      <c r="DQ44" s="110">
        <f t="shared" si="55"/>
      </c>
      <c r="DR44" s="110">
        <f t="shared" si="56"/>
      </c>
      <c r="DS44" s="110">
        <f t="shared" si="57"/>
      </c>
      <c r="DT44" s="110">
        <f t="shared" si="58"/>
      </c>
      <c r="DU44" s="110">
        <f t="shared" si="59"/>
      </c>
      <c r="DV44" s="110">
        <f t="shared" si="60"/>
      </c>
      <c r="DW44" s="110">
        <f t="shared" si="61"/>
      </c>
      <c r="DX44" s="110">
        <f t="shared" si="62"/>
      </c>
      <c r="DY44" s="110">
        <f t="shared" si="63"/>
      </c>
      <c r="DZ44" s="110">
        <f t="shared" si="64"/>
      </c>
      <c r="EA44" s="110">
        <f t="shared" si="65"/>
      </c>
      <c r="EB44" s="104">
        <f t="shared" si="166"/>
      </c>
      <c r="EC44" s="104" t="str">
        <f t="shared" si="167"/>
        <v>33</v>
      </c>
      <c r="ED44" s="104">
        <f t="shared" si="168"/>
      </c>
      <c r="EE44" s="104" t="str">
        <f t="shared" si="169"/>
        <v>33</v>
      </c>
      <c r="EF44" s="110">
        <f t="shared" si="66"/>
      </c>
      <c r="EG44" s="110">
        <f t="shared" si="67"/>
      </c>
      <c r="EH44" s="110">
        <f t="shared" si="68"/>
      </c>
      <c r="EI44" s="110">
        <f t="shared" si="69"/>
      </c>
      <c r="EJ44" s="110">
        <f t="shared" si="70"/>
      </c>
      <c r="EK44" s="110">
        <f t="shared" si="71"/>
      </c>
      <c r="EL44" s="110">
        <f t="shared" si="72"/>
      </c>
      <c r="EM44" s="110">
        <f t="shared" si="73"/>
      </c>
      <c r="EN44" s="110">
        <f t="shared" si="74"/>
      </c>
      <c r="EO44" s="110">
        <f t="shared" si="75"/>
      </c>
      <c r="EP44" s="110">
        <f t="shared" si="76"/>
      </c>
      <c r="EQ44" s="110">
        <f t="shared" si="77"/>
      </c>
      <c r="ER44" s="110">
        <f t="shared" si="78"/>
      </c>
      <c r="ES44" s="110">
        <f t="shared" si="79"/>
      </c>
      <c r="ET44" s="110">
        <f t="shared" si="80"/>
      </c>
      <c r="EU44" s="110">
        <f t="shared" si="81"/>
      </c>
      <c r="EV44" s="110">
        <f t="shared" si="82"/>
      </c>
      <c r="EW44" s="110">
        <f t="shared" si="83"/>
      </c>
      <c r="EX44" s="110">
        <f t="shared" si="84"/>
      </c>
      <c r="EY44" s="110">
        <f t="shared" si="85"/>
      </c>
      <c r="EZ44" s="110">
        <f t="shared" si="86"/>
      </c>
      <c r="FA44" s="110">
        <f t="shared" si="87"/>
      </c>
      <c r="FB44" s="110">
        <f t="shared" si="88"/>
      </c>
      <c r="FC44" s="110">
        <f t="shared" si="89"/>
      </c>
      <c r="FD44" s="110">
        <f t="shared" si="90"/>
      </c>
      <c r="FE44" s="110">
        <f t="shared" si="91"/>
      </c>
      <c r="FF44" s="110">
        <f t="shared" si="92"/>
      </c>
      <c r="FG44" s="110">
        <f t="shared" si="93"/>
      </c>
      <c r="FH44" s="110">
        <f t="shared" si="94"/>
      </c>
      <c r="FI44" s="110">
        <f t="shared" si="95"/>
      </c>
      <c r="FJ44" s="110">
        <f t="shared" si="96"/>
      </c>
      <c r="FK44" s="110">
        <f t="shared" si="97"/>
      </c>
      <c r="FL44" s="110">
        <f t="shared" si="98"/>
      </c>
      <c r="FM44" s="110">
        <f t="shared" si="99"/>
      </c>
      <c r="FN44" s="110">
        <f t="shared" si="100"/>
      </c>
      <c r="FO44" s="110">
        <f t="shared" si="101"/>
      </c>
      <c r="FP44" s="110">
        <f t="shared" si="102"/>
      </c>
      <c r="FQ44" s="110">
        <f t="shared" si="103"/>
      </c>
      <c r="FR44" s="110">
        <f t="shared" si="104"/>
      </c>
      <c r="FS44" s="110">
        <f t="shared" si="105"/>
      </c>
      <c r="FT44" s="110">
        <f t="shared" si="106"/>
      </c>
      <c r="FU44" s="110">
        <f t="shared" si="107"/>
      </c>
      <c r="FV44" s="110">
        <f t="shared" si="108"/>
      </c>
      <c r="FW44" s="110">
        <f t="shared" si="109"/>
      </c>
      <c r="FX44" s="110">
        <f t="shared" si="110"/>
      </c>
      <c r="FY44" s="110">
        <f t="shared" si="111"/>
      </c>
      <c r="FZ44" s="110">
        <f t="shared" si="112"/>
      </c>
      <c r="GA44" s="110">
        <f t="shared" si="113"/>
      </c>
      <c r="GB44" s="110">
        <f t="shared" si="114"/>
      </c>
      <c r="GC44" s="110">
        <f t="shared" si="115"/>
      </c>
      <c r="GD44" s="110">
        <f t="shared" si="116"/>
      </c>
      <c r="GE44" s="110">
        <f t="shared" si="117"/>
      </c>
      <c r="GF44" s="110">
        <f t="shared" si="118"/>
      </c>
      <c r="GG44" s="110">
        <f t="shared" si="119"/>
        <v>33</v>
      </c>
      <c r="GH44" s="110">
        <f t="shared" si="120"/>
      </c>
      <c r="GI44" s="110">
        <f t="shared" si="121"/>
      </c>
      <c r="GJ44" s="110">
        <f t="shared" si="122"/>
      </c>
      <c r="GK44" s="110">
        <f t="shared" si="123"/>
      </c>
      <c r="GL44" s="110">
        <f t="shared" si="124"/>
      </c>
      <c r="GM44" s="110">
        <f t="shared" si="125"/>
      </c>
      <c r="GN44" s="110">
        <f t="shared" si="126"/>
      </c>
      <c r="GO44" s="110">
        <f t="shared" si="127"/>
      </c>
      <c r="GP44" s="110">
        <f t="shared" si="128"/>
      </c>
      <c r="GQ44" s="110">
        <f t="shared" si="129"/>
      </c>
      <c r="GR44" s="110">
        <f t="shared" si="130"/>
      </c>
      <c r="GS44" s="110">
        <f t="shared" si="131"/>
      </c>
      <c r="GT44" s="110">
        <f t="shared" si="132"/>
      </c>
      <c r="GU44" s="110">
        <f t="shared" si="133"/>
      </c>
      <c r="GV44" s="110">
        <f t="shared" si="134"/>
      </c>
      <c r="GW44" s="110">
        <f t="shared" si="135"/>
      </c>
      <c r="GX44" s="110">
        <f t="shared" si="136"/>
      </c>
      <c r="GY44" s="110">
        <f t="shared" si="137"/>
      </c>
      <c r="GZ44" s="110">
        <f t="shared" si="138"/>
      </c>
      <c r="HA44" s="110">
        <f t="shared" si="139"/>
      </c>
      <c r="HB44" s="110">
        <f t="shared" si="140"/>
      </c>
      <c r="HC44" s="110">
        <f t="shared" si="141"/>
      </c>
      <c r="HD44" s="110">
        <f t="shared" si="142"/>
      </c>
      <c r="HE44" s="110">
        <f t="shared" si="143"/>
      </c>
      <c r="HF44" s="110">
        <f t="shared" si="144"/>
      </c>
      <c r="HG44" s="110">
        <f t="shared" si="145"/>
      </c>
      <c r="HH44" s="110">
        <f t="shared" si="146"/>
      </c>
      <c r="HI44" s="110">
        <f t="shared" si="147"/>
      </c>
      <c r="HJ44" s="110">
        <f t="shared" si="148"/>
      </c>
      <c r="HK44" s="110">
        <f t="shared" si="149"/>
      </c>
      <c r="HL44" s="110">
        <f t="shared" si="150"/>
      </c>
      <c r="HM44" s="110">
        <f t="shared" si="151"/>
      </c>
      <c r="HN44" s="110">
        <f t="shared" si="152"/>
      </c>
      <c r="HO44" s="110">
        <f t="shared" si="153"/>
      </c>
      <c r="HP44" s="110">
        <f t="shared" si="154"/>
      </c>
      <c r="HQ44" s="110">
        <f t="shared" si="155"/>
      </c>
      <c r="HR44" s="110">
        <f t="shared" si="156"/>
      </c>
      <c r="HS44" s="104">
        <f t="shared" si="157"/>
      </c>
      <c r="HT44" s="104">
        <f t="shared" si="158"/>
      </c>
      <c r="HU44" s="104" t="str">
        <f t="shared" si="159"/>
        <v>33</v>
      </c>
      <c r="HV44" s="104">
        <f t="shared" si="160"/>
      </c>
      <c r="HW44" s="104" t="str">
        <f t="shared" si="161"/>
        <v>33</v>
      </c>
    </row>
    <row r="45" spans="1:231" ht="25.5" customHeight="1">
      <c r="A45" s="13">
        <f t="shared" si="174"/>
        <v>21916</v>
      </c>
      <c r="B45" s="14">
        <f t="shared" si="174"/>
        <v>21916</v>
      </c>
      <c r="C45" s="15">
        <v>34</v>
      </c>
      <c r="D45" s="16" t="str">
        <f t="shared" si="163"/>
        <v>34</v>
      </c>
      <c r="E45" s="254"/>
      <c r="F45" s="255"/>
      <c r="G45" s="256"/>
      <c r="H45" s="17"/>
      <c r="I45" s="254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33"/>
      <c r="AE45" s="18">
        <f t="shared" si="164"/>
      </c>
      <c r="AF45" s="203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38">
        <f t="shared" si="170"/>
        <v>0</v>
      </c>
      <c r="AS45" s="39">
        <f t="shared" si="165"/>
        <v>0</v>
      </c>
      <c r="AT45" s="15">
        <f t="shared" si="171"/>
        <v>0</v>
      </c>
      <c r="AU45" s="40">
        <f t="shared" si="172"/>
        <v>0</v>
      </c>
      <c r="AV45" s="107">
        <v>1</v>
      </c>
      <c r="AW45" s="119">
        <f t="shared" si="0"/>
      </c>
      <c r="AX45" s="119">
        <f t="shared" si="1"/>
      </c>
      <c r="AY45" s="119">
        <f t="shared" si="2"/>
      </c>
      <c r="AZ45" s="119">
        <f t="shared" si="3"/>
      </c>
      <c r="BA45" s="119">
        <f t="shared" si="4"/>
      </c>
      <c r="BB45" s="119">
        <f t="shared" si="5"/>
      </c>
      <c r="BC45" s="119">
        <f t="shared" si="6"/>
      </c>
      <c r="BD45" s="119">
        <f t="shared" si="7"/>
      </c>
      <c r="BE45" s="120">
        <f t="shared" si="8"/>
      </c>
      <c r="BF45" s="120">
        <f t="shared" si="9"/>
      </c>
      <c r="BG45" s="120">
        <f t="shared" si="10"/>
      </c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>
        <f t="shared" si="11"/>
      </c>
      <c r="BZ45" s="110">
        <f t="shared" si="12"/>
      </c>
      <c r="CA45" s="110">
        <f t="shared" si="13"/>
      </c>
      <c r="CB45" s="110">
        <f t="shared" si="14"/>
      </c>
      <c r="CC45" s="110">
        <f t="shared" si="15"/>
      </c>
      <c r="CD45" s="110">
        <f t="shared" si="16"/>
      </c>
      <c r="CE45" s="110">
        <f t="shared" si="17"/>
      </c>
      <c r="CF45" s="110">
        <f t="shared" si="18"/>
      </c>
      <c r="CG45" s="110">
        <f t="shared" si="19"/>
      </c>
      <c r="CH45" s="110">
        <f t="shared" si="20"/>
      </c>
      <c r="CI45" s="110">
        <f t="shared" si="21"/>
      </c>
      <c r="CJ45" s="110">
        <f t="shared" si="22"/>
      </c>
      <c r="CK45" s="111">
        <f t="shared" si="23"/>
      </c>
      <c r="CL45" s="110">
        <f t="shared" si="24"/>
      </c>
      <c r="CM45" s="110">
        <f t="shared" si="25"/>
      </c>
      <c r="CN45" s="110">
        <f t="shared" si="26"/>
      </c>
      <c r="CO45" s="110">
        <f t="shared" si="27"/>
      </c>
      <c r="CP45" s="110">
        <f t="shared" si="28"/>
      </c>
      <c r="CQ45" s="110" t="str">
        <f t="shared" si="29"/>
        <v>34</v>
      </c>
      <c r="CR45" s="110">
        <f t="shared" si="30"/>
      </c>
      <c r="CS45" s="110">
        <f t="shared" si="31"/>
      </c>
      <c r="CT45" s="110">
        <f t="shared" si="32"/>
      </c>
      <c r="CU45" s="110">
        <f t="shared" si="33"/>
      </c>
      <c r="CV45" s="110">
        <f t="shared" si="34"/>
      </c>
      <c r="CW45" s="110">
        <f t="shared" si="35"/>
      </c>
      <c r="CX45" s="110">
        <f t="shared" si="36"/>
      </c>
      <c r="CY45" s="110">
        <f t="shared" si="37"/>
      </c>
      <c r="CZ45" s="110">
        <f t="shared" si="38"/>
      </c>
      <c r="DA45" s="110">
        <f t="shared" si="39"/>
      </c>
      <c r="DB45" s="110">
        <f t="shared" si="40"/>
      </c>
      <c r="DC45" s="110">
        <f t="shared" si="41"/>
      </c>
      <c r="DD45" s="110">
        <f t="shared" si="42"/>
      </c>
      <c r="DE45" s="110">
        <f t="shared" si="43"/>
      </c>
      <c r="DF45" s="110">
        <f t="shared" si="44"/>
      </c>
      <c r="DG45" s="110">
        <f t="shared" si="45"/>
      </c>
      <c r="DH45" s="110">
        <f t="shared" si="46"/>
      </c>
      <c r="DI45" s="110">
        <f t="shared" si="47"/>
      </c>
      <c r="DJ45" s="110">
        <f t="shared" si="48"/>
      </c>
      <c r="DK45" s="110">
        <f t="shared" si="49"/>
      </c>
      <c r="DL45" s="110">
        <f t="shared" si="50"/>
      </c>
      <c r="DM45" s="110">
        <f t="shared" si="51"/>
      </c>
      <c r="DN45" s="110">
        <f t="shared" si="52"/>
      </c>
      <c r="DO45" s="110">
        <f t="shared" si="53"/>
      </c>
      <c r="DP45" s="110">
        <f t="shared" si="54"/>
      </c>
      <c r="DQ45" s="110">
        <f t="shared" si="55"/>
      </c>
      <c r="DR45" s="110">
        <f t="shared" si="56"/>
      </c>
      <c r="DS45" s="110">
        <f t="shared" si="57"/>
      </c>
      <c r="DT45" s="110">
        <f t="shared" si="58"/>
      </c>
      <c r="DU45" s="110">
        <f t="shared" si="59"/>
      </c>
      <c r="DV45" s="110">
        <f t="shared" si="60"/>
      </c>
      <c r="DW45" s="110">
        <f t="shared" si="61"/>
      </c>
      <c r="DX45" s="110">
        <f t="shared" si="62"/>
      </c>
      <c r="DY45" s="110">
        <f t="shared" si="63"/>
      </c>
      <c r="DZ45" s="110">
        <f t="shared" si="64"/>
      </c>
      <c r="EA45" s="110">
        <f t="shared" si="65"/>
      </c>
      <c r="EB45" s="104">
        <f t="shared" si="166"/>
      </c>
      <c r="EC45" s="104" t="str">
        <f t="shared" si="167"/>
        <v>34</v>
      </c>
      <c r="ED45" s="104">
        <f t="shared" si="168"/>
      </c>
      <c r="EE45" s="104" t="str">
        <f t="shared" si="169"/>
        <v>34</v>
      </c>
      <c r="EF45" s="110">
        <f t="shared" si="66"/>
      </c>
      <c r="EG45" s="110">
        <f t="shared" si="67"/>
      </c>
      <c r="EH45" s="110">
        <f t="shared" si="68"/>
      </c>
      <c r="EI45" s="110">
        <f t="shared" si="69"/>
      </c>
      <c r="EJ45" s="110">
        <f t="shared" si="70"/>
      </c>
      <c r="EK45" s="110">
        <f t="shared" si="71"/>
      </c>
      <c r="EL45" s="110">
        <f t="shared" si="72"/>
      </c>
      <c r="EM45" s="110">
        <f t="shared" si="73"/>
      </c>
      <c r="EN45" s="110">
        <f t="shared" si="74"/>
      </c>
      <c r="EO45" s="110">
        <f t="shared" si="75"/>
      </c>
      <c r="EP45" s="110">
        <f t="shared" si="76"/>
      </c>
      <c r="EQ45" s="110">
        <f t="shared" si="77"/>
      </c>
      <c r="ER45" s="110">
        <f t="shared" si="78"/>
      </c>
      <c r="ES45" s="110">
        <f t="shared" si="79"/>
      </c>
      <c r="ET45" s="110">
        <f t="shared" si="80"/>
      </c>
      <c r="EU45" s="110">
        <f t="shared" si="81"/>
      </c>
      <c r="EV45" s="110">
        <f t="shared" si="82"/>
      </c>
      <c r="EW45" s="110">
        <f t="shared" si="83"/>
      </c>
      <c r="EX45" s="110">
        <f t="shared" si="84"/>
      </c>
      <c r="EY45" s="110">
        <f t="shared" si="85"/>
      </c>
      <c r="EZ45" s="110">
        <f t="shared" si="86"/>
      </c>
      <c r="FA45" s="110">
        <f t="shared" si="87"/>
      </c>
      <c r="FB45" s="110">
        <f t="shared" si="88"/>
      </c>
      <c r="FC45" s="110">
        <f t="shared" si="89"/>
      </c>
      <c r="FD45" s="110">
        <f t="shared" si="90"/>
      </c>
      <c r="FE45" s="110">
        <f t="shared" si="91"/>
      </c>
      <c r="FF45" s="110">
        <f t="shared" si="92"/>
      </c>
      <c r="FG45" s="110">
        <f t="shared" si="93"/>
      </c>
      <c r="FH45" s="110">
        <f t="shared" si="94"/>
      </c>
      <c r="FI45" s="110">
        <f t="shared" si="95"/>
      </c>
      <c r="FJ45" s="110">
        <f t="shared" si="96"/>
      </c>
      <c r="FK45" s="110">
        <f t="shared" si="97"/>
      </c>
      <c r="FL45" s="110">
        <f t="shared" si="98"/>
      </c>
      <c r="FM45" s="110">
        <f t="shared" si="99"/>
      </c>
      <c r="FN45" s="110">
        <f t="shared" si="100"/>
      </c>
      <c r="FO45" s="110">
        <f t="shared" si="101"/>
      </c>
      <c r="FP45" s="110">
        <f t="shared" si="102"/>
      </c>
      <c r="FQ45" s="110">
        <f t="shared" si="103"/>
      </c>
      <c r="FR45" s="110">
        <f t="shared" si="104"/>
      </c>
      <c r="FS45" s="110">
        <f t="shared" si="105"/>
      </c>
      <c r="FT45" s="110">
        <f t="shared" si="106"/>
      </c>
      <c r="FU45" s="110">
        <f t="shared" si="107"/>
      </c>
      <c r="FV45" s="110">
        <f t="shared" si="108"/>
      </c>
      <c r="FW45" s="110">
        <f t="shared" si="109"/>
      </c>
      <c r="FX45" s="110">
        <f t="shared" si="110"/>
      </c>
      <c r="FY45" s="110">
        <f t="shared" si="111"/>
      </c>
      <c r="FZ45" s="110">
        <f t="shared" si="112"/>
      </c>
      <c r="GA45" s="110">
        <f t="shared" si="113"/>
      </c>
      <c r="GB45" s="110">
        <f t="shared" si="114"/>
      </c>
      <c r="GC45" s="110">
        <f t="shared" si="115"/>
      </c>
      <c r="GD45" s="110">
        <f t="shared" si="116"/>
      </c>
      <c r="GE45" s="110">
        <f t="shared" si="117"/>
      </c>
      <c r="GF45" s="110">
        <f t="shared" si="118"/>
      </c>
      <c r="GG45" s="110">
        <f t="shared" si="119"/>
      </c>
      <c r="GH45" s="110">
        <f t="shared" si="120"/>
        <v>34</v>
      </c>
      <c r="GI45" s="110">
        <f t="shared" si="121"/>
      </c>
      <c r="GJ45" s="110">
        <f t="shared" si="122"/>
      </c>
      <c r="GK45" s="110">
        <f t="shared" si="123"/>
      </c>
      <c r="GL45" s="110">
        <f t="shared" si="124"/>
      </c>
      <c r="GM45" s="110">
        <f t="shared" si="125"/>
      </c>
      <c r="GN45" s="110">
        <f t="shared" si="126"/>
      </c>
      <c r="GO45" s="110">
        <f t="shared" si="127"/>
      </c>
      <c r="GP45" s="110">
        <f t="shared" si="128"/>
      </c>
      <c r="GQ45" s="110">
        <f t="shared" si="129"/>
      </c>
      <c r="GR45" s="110">
        <f t="shared" si="130"/>
      </c>
      <c r="GS45" s="110">
        <f t="shared" si="131"/>
      </c>
      <c r="GT45" s="110">
        <f t="shared" si="132"/>
      </c>
      <c r="GU45" s="110">
        <f t="shared" si="133"/>
      </c>
      <c r="GV45" s="110">
        <f t="shared" si="134"/>
      </c>
      <c r="GW45" s="110">
        <f t="shared" si="135"/>
      </c>
      <c r="GX45" s="110">
        <f t="shared" si="136"/>
      </c>
      <c r="GY45" s="110">
        <f t="shared" si="137"/>
      </c>
      <c r="GZ45" s="110">
        <f t="shared" si="138"/>
      </c>
      <c r="HA45" s="110">
        <f t="shared" si="139"/>
      </c>
      <c r="HB45" s="110">
        <f t="shared" si="140"/>
      </c>
      <c r="HC45" s="110">
        <f t="shared" si="141"/>
      </c>
      <c r="HD45" s="110">
        <f t="shared" si="142"/>
      </c>
      <c r="HE45" s="110">
        <f t="shared" si="143"/>
      </c>
      <c r="HF45" s="110">
        <f t="shared" si="144"/>
      </c>
      <c r="HG45" s="110">
        <f t="shared" si="145"/>
      </c>
      <c r="HH45" s="110">
        <f t="shared" si="146"/>
      </c>
      <c r="HI45" s="110">
        <f t="shared" si="147"/>
      </c>
      <c r="HJ45" s="110">
        <f t="shared" si="148"/>
      </c>
      <c r="HK45" s="110">
        <f t="shared" si="149"/>
      </c>
      <c r="HL45" s="110">
        <f t="shared" si="150"/>
      </c>
      <c r="HM45" s="110">
        <f t="shared" si="151"/>
      </c>
      <c r="HN45" s="110">
        <f t="shared" si="152"/>
      </c>
      <c r="HO45" s="110">
        <f t="shared" si="153"/>
      </c>
      <c r="HP45" s="110">
        <f t="shared" si="154"/>
      </c>
      <c r="HQ45" s="110">
        <f t="shared" si="155"/>
      </c>
      <c r="HR45" s="110">
        <f t="shared" si="156"/>
      </c>
      <c r="HS45" s="104">
        <f t="shared" si="157"/>
      </c>
      <c r="HT45" s="104">
        <f t="shared" si="158"/>
      </c>
      <c r="HU45" s="104" t="str">
        <f t="shared" si="159"/>
        <v>34</v>
      </c>
      <c r="HV45" s="104">
        <f t="shared" si="160"/>
      </c>
      <c r="HW45" s="104" t="str">
        <f t="shared" si="161"/>
        <v>34</v>
      </c>
    </row>
    <row r="46" spans="1:231" ht="25.5" customHeight="1">
      <c r="A46" s="7">
        <f t="shared" si="174"/>
        <v>22282</v>
      </c>
      <c r="B46" s="8">
        <f t="shared" si="174"/>
        <v>22282</v>
      </c>
      <c r="C46" s="9">
        <v>35</v>
      </c>
      <c r="D46" s="10" t="str">
        <f t="shared" si="163"/>
        <v>35</v>
      </c>
      <c r="E46" s="261"/>
      <c r="F46" s="262"/>
      <c r="G46" s="263"/>
      <c r="H46" s="11"/>
      <c r="I46" s="261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25"/>
      <c r="AE46" s="12" t="str">
        <f t="shared" si="164"/>
        <v>&lt;国民年金保険料納付開始&gt;</v>
      </c>
      <c r="AF46" s="201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41">
        <f t="shared" si="170"/>
        <v>0</v>
      </c>
      <c r="AS46" s="42">
        <f t="shared" si="165"/>
        <v>0</v>
      </c>
      <c r="AT46" s="9">
        <f t="shared" si="171"/>
        <v>0</v>
      </c>
      <c r="AU46" s="43">
        <f t="shared" si="172"/>
        <v>0</v>
      </c>
      <c r="AV46" s="107"/>
      <c r="AW46" s="119">
        <f t="shared" si="0"/>
      </c>
      <c r="AX46" s="119">
        <f t="shared" si="1"/>
      </c>
      <c r="AY46" s="119">
        <f t="shared" si="2"/>
      </c>
      <c r="AZ46" s="119">
        <f t="shared" si="3"/>
      </c>
      <c r="BA46" s="119">
        <f t="shared" si="4"/>
      </c>
      <c r="BB46" s="119">
        <f t="shared" si="5"/>
      </c>
      <c r="BC46" s="119">
        <f t="shared" si="6"/>
      </c>
      <c r="BD46" s="119">
        <f t="shared" si="7"/>
      </c>
      <c r="BE46" s="120" t="str">
        <f t="shared" si="8"/>
        <v>&lt;国民年金保険料納付開始&gt;</v>
      </c>
      <c r="BF46" s="120">
        <f t="shared" si="9"/>
      </c>
      <c r="BG46" s="120">
        <f t="shared" si="10"/>
      </c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>
        <f t="shared" si="11"/>
      </c>
      <c r="BZ46" s="110">
        <f t="shared" si="12"/>
      </c>
      <c r="CA46" s="110">
        <f t="shared" si="13"/>
      </c>
      <c r="CB46" s="110">
        <f t="shared" si="14"/>
      </c>
      <c r="CC46" s="110">
        <f t="shared" si="15"/>
      </c>
      <c r="CD46" s="110">
        <f t="shared" si="16"/>
      </c>
      <c r="CE46" s="110">
        <f t="shared" si="17"/>
      </c>
      <c r="CF46" s="110">
        <f t="shared" si="18"/>
      </c>
      <c r="CG46" s="110">
        <f t="shared" si="19"/>
      </c>
      <c r="CH46" s="110">
        <f t="shared" si="20"/>
      </c>
      <c r="CI46" s="110">
        <f t="shared" si="21"/>
      </c>
      <c r="CJ46" s="110">
        <f t="shared" si="22"/>
      </c>
      <c r="CK46" s="111">
        <f t="shared" si="23"/>
      </c>
      <c r="CL46" s="110">
        <f t="shared" si="24"/>
      </c>
      <c r="CM46" s="110">
        <f t="shared" si="25"/>
      </c>
      <c r="CN46" s="110">
        <f t="shared" si="26"/>
      </c>
      <c r="CO46" s="110">
        <f t="shared" si="27"/>
      </c>
      <c r="CP46" s="110">
        <f t="shared" si="28"/>
      </c>
      <c r="CQ46" s="110">
        <f t="shared" si="29"/>
      </c>
      <c r="CR46" s="110" t="str">
        <f t="shared" si="30"/>
        <v>35</v>
      </c>
      <c r="CS46" s="110">
        <f t="shared" si="31"/>
      </c>
      <c r="CT46" s="110">
        <f t="shared" si="32"/>
      </c>
      <c r="CU46" s="110">
        <f t="shared" si="33"/>
      </c>
      <c r="CV46" s="110">
        <f t="shared" si="34"/>
      </c>
      <c r="CW46" s="110">
        <f t="shared" si="35"/>
      </c>
      <c r="CX46" s="110">
        <f t="shared" si="36"/>
      </c>
      <c r="CY46" s="110">
        <f t="shared" si="37"/>
      </c>
      <c r="CZ46" s="110">
        <f t="shared" si="38"/>
      </c>
      <c r="DA46" s="110">
        <f t="shared" si="39"/>
      </c>
      <c r="DB46" s="110">
        <f t="shared" si="40"/>
      </c>
      <c r="DC46" s="110">
        <f t="shared" si="41"/>
      </c>
      <c r="DD46" s="110">
        <f t="shared" si="42"/>
      </c>
      <c r="DE46" s="110">
        <f t="shared" si="43"/>
      </c>
      <c r="DF46" s="110">
        <f t="shared" si="44"/>
      </c>
      <c r="DG46" s="110">
        <f t="shared" si="45"/>
      </c>
      <c r="DH46" s="110">
        <f t="shared" si="46"/>
      </c>
      <c r="DI46" s="110">
        <f t="shared" si="47"/>
      </c>
      <c r="DJ46" s="110">
        <f t="shared" si="48"/>
      </c>
      <c r="DK46" s="110">
        <f t="shared" si="49"/>
      </c>
      <c r="DL46" s="110">
        <f t="shared" si="50"/>
      </c>
      <c r="DM46" s="110">
        <f t="shared" si="51"/>
      </c>
      <c r="DN46" s="110">
        <f t="shared" si="52"/>
      </c>
      <c r="DO46" s="110">
        <f t="shared" si="53"/>
      </c>
      <c r="DP46" s="110">
        <f t="shared" si="54"/>
      </c>
      <c r="DQ46" s="110">
        <f t="shared" si="55"/>
      </c>
      <c r="DR46" s="110">
        <f t="shared" si="56"/>
      </c>
      <c r="DS46" s="110">
        <f t="shared" si="57"/>
      </c>
      <c r="DT46" s="110">
        <f t="shared" si="58"/>
      </c>
      <c r="DU46" s="110">
        <f t="shared" si="59"/>
      </c>
      <c r="DV46" s="110">
        <f t="shared" si="60"/>
      </c>
      <c r="DW46" s="110">
        <f t="shared" si="61"/>
      </c>
      <c r="DX46" s="110">
        <f t="shared" si="62"/>
      </c>
      <c r="DY46" s="110">
        <f t="shared" si="63"/>
      </c>
      <c r="DZ46" s="110">
        <f t="shared" si="64"/>
      </c>
      <c r="EA46" s="110">
        <f t="shared" si="65"/>
      </c>
      <c r="EB46" s="104">
        <f t="shared" si="166"/>
      </c>
      <c r="EC46" s="104" t="str">
        <f t="shared" si="167"/>
        <v>35</v>
      </c>
      <c r="ED46" s="104">
        <f t="shared" si="168"/>
      </c>
      <c r="EE46" s="104" t="str">
        <f t="shared" si="169"/>
        <v>35</v>
      </c>
      <c r="EF46" s="110">
        <f t="shared" si="66"/>
      </c>
      <c r="EG46" s="110">
        <f t="shared" si="67"/>
      </c>
      <c r="EH46" s="110">
        <f t="shared" si="68"/>
      </c>
      <c r="EI46" s="110">
        <f t="shared" si="69"/>
      </c>
      <c r="EJ46" s="110">
        <f t="shared" si="70"/>
      </c>
      <c r="EK46" s="110">
        <f t="shared" si="71"/>
      </c>
      <c r="EL46" s="110">
        <f t="shared" si="72"/>
      </c>
      <c r="EM46" s="110">
        <f t="shared" si="73"/>
      </c>
      <c r="EN46" s="110">
        <f t="shared" si="74"/>
      </c>
      <c r="EO46" s="110">
        <f t="shared" si="75"/>
      </c>
      <c r="EP46" s="110">
        <f t="shared" si="76"/>
      </c>
      <c r="EQ46" s="110">
        <f t="shared" si="77"/>
      </c>
      <c r="ER46" s="110">
        <f t="shared" si="78"/>
      </c>
      <c r="ES46" s="110">
        <f t="shared" si="79"/>
      </c>
      <c r="ET46" s="110">
        <f t="shared" si="80"/>
      </c>
      <c r="EU46" s="110">
        <f t="shared" si="81"/>
      </c>
      <c r="EV46" s="110">
        <f t="shared" si="82"/>
      </c>
      <c r="EW46" s="110">
        <f t="shared" si="83"/>
      </c>
      <c r="EX46" s="110">
        <f t="shared" si="84"/>
      </c>
      <c r="EY46" s="110">
        <f t="shared" si="85"/>
      </c>
      <c r="EZ46" s="110">
        <f t="shared" si="86"/>
      </c>
      <c r="FA46" s="110">
        <f t="shared" si="87"/>
      </c>
      <c r="FB46" s="110">
        <f t="shared" si="88"/>
      </c>
      <c r="FC46" s="110">
        <f t="shared" si="89"/>
      </c>
      <c r="FD46" s="110">
        <f t="shared" si="90"/>
      </c>
      <c r="FE46" s="110">
        <f t="shared" si="91"/>
      </c>
      <c r="FF46" s="110">
        <f t="shared" si="92"/>
      </c>
      <c r="FG46" s="110">
        <f t="shared" si="93"/>
      </c>
      <c r="FH46" s="110">
        <f t="shared" si="94"/>
      </c>
      <c r="FI46" s="110">
        <f t="shared" si="95"/>
      </c>
      <c r="FJ46" s="110">
        <f t="shared" si="96"/>
      </c>
      <c r="FK46" s="110">
        <f t="shared" si="97"/>
      </c>
      <c r="FL46" s="110">
        <f t="shared" si="98"/>
      </c>
      <c r="FM46" s="110">
        <f t="shared" si="99"/>
      </c>
      <c r="FN46" s="110">
        <f t="shared" si="100"/>
      </c>
      <c r="FO46" s="110">
        <f t="shared" si="101"/>
      </c>
      <c r="FP46" s="110">
        <f t="shared" si="102"/>
      </c>
      <c r="FQ46" s="110">
        <f t="shared" si="103"/>
      </c>
      <c r="FR46" s="110">
        <f t="shared" si="104"/>
      </c>
      <c r="FS46" s="110">
        <f t="shared" si="105"/>
      </c>
      <c r="FT46" s="110">
        <f t="shared" si="106"/>
      </c>
      <c r="FU46" s="110">
        <f t="shared" si="107"/>
      </c>
      <c r="FV46" s="110">
        <f t="shared" si="108"/>
      </c>
      <c r="FW46" s="110">
        <f t="shared" si="109"/>
      </c>
      <c r="FX46" s="110">
        <f t="shared" si="110"/>
      </c>
      <c r="FY46" s="110">
        <f t="shared" si="111"/>
      </c>
      <c r="FZ46" s="110">
        <f t="shared" si="112"/>
      </c>
      <c r="GA46" s="110">
        <f t="shared" si="113"/>
      </c>
      <c r="GB46" s="110">
        <f t="shared" si="114"/>
      </c>
      <c r="GC46" s="110">
        <f t="shared" si="115"/>
      </c>
      <c r="GD46" s="110">
        <f t="shared" si="116"/>
      </c>
      <c r="GE46" s="110">
        <f t="shared" si="117"/>
      </c>
      <c r="GF46" s="110">
        <f t="shared" si="118"/>
      </c>
      <c r="GG46" s="110">
        <f t="shared" si="119"/>
      </c>
      <c r="GH46" s="110">
        <f t="shared" si="120"/>
      </c>
      <c r="GI46" s="110">
        <f t="shared" si="121"/>
        <v>35</v>
      </c>
      <c r="GJ46" s="110">
        <f t="shared" si="122"/>
      </c>
      <c r="GK46" s="110">
        <f t="shared" si="123"/>
      </c>
      <c r="GL46" s="110">
        <f t="shared" si="124"/>
      </c>
      <c r="GM46" s="110">
        <f t="shared" si="125"/>
      </c>
      <c r="GN46" s="110">
        <f t="shared" si="126"/>
      </c>
      <c r="GO46" s="110">
        <f t="shared" si="127"/>
      </c>
      <c r="GP46" s="110">
        <f t="shared" si="128"/>
      </c>
      <c r="GQ46" s="110">
        <f t="shared" si="129"/>
      </c>
      <c r="GR46" s="110">
        <f t="shared" si="130"/>
      </c>
      <c r="GS46" s="110">
        <f t="shared" si="131"/>
      </c>
      <c r="GT46" s="110">
        <f t="shared" si="132"/>
      </c>
      <c r="GU46" s="110">
        <f t="shared" si="133"/>
      </c>
      <c r="GV46" s="110">
        <f t="shared" si="134"/>
      </c>
      <c r="GW46" s="110">
        <f t="shared" si="135"/>
      </c>
      <c r="GX46" s="110">
        <f t="shared" si="136"/>
      </c>
      <c r="GY46" s="110">
        <f t="shared" si="137"/>
      </c>
      <c r="GZ46" s="110">
        <f t="shared" si="138"/>
      </c>
      <c r="HA46" s="110">
        <f t="shared" si="139"/>
      </c>
      <c r="HB46" s="110">
        <f t="shared" si="140"/>
      </c>
      <c r="HC46" s="110">
        <f t="shared" si="141"/>
      </c>
      <c r="HD46" s="110">
        <f t="shared" si="142"/>
      </c>
      <c r="HE46" s="110">
        <f t="shared" si="143"/>
      </c>
      <c r="HF46" s="110">
        <f t="shared" si="144"/>
      </c>
      <c r="HG46" s="110">
        <f t="shared" si="145"/>
      </c>
      <c r="HH46" s="110">
        <f t="shared" si="146"/>
      </c>
      <c r="HI46" s="110">
        <f t="shared" si="147"/>
      </c>
      <c r="HJ46" s="110">
        <f t="shared" si="148"/>
      </c>
      <c r="HK46" s="110">
        <f t="shared" si="149"/>
      </c>
      <c r="HL46" s="110">
        <f t="shared" si="150"/>
      </c>
      <c r="HM46" s="110">
        <f t="shared" si="151"/>
      </c>
      <c r="HN46" s="110">
        <f t="shared" si="152"/>
      </c>
      <c r="HO46" s="110">
        <f t="shared" si="153"/>
      </c>
      <c r="HP46" s="110">
        <f t="shared" si="154"/>
      </c>
      <c r="HQ46" s="110">
        <f t="shared" si="155"/>
      </c>
      <c r="HR46" s="110">
        <f t="shared" si="156"/>
      </c>
      <c r="HS46" s="104">
        <f t="shared" si="157"/>
      </c>
      <c r="HT46" s="104">
        <f t="shared" si="158"/>
      </c>
      <c r="HU46" s="104" t="str">
        <f t="shared" si="159"/>
        <v>35</v>
      </c>
      <c r="HV46" s="104">
        <f t="shared" si="160"/>
      </c>
      <c r="HW46" s="104" t="str">
        <f t="shared" si="161"/>
        <v>35</v>
      </c>
    </row>
    <row r="47" spans="1:231" ht="25.5" customHeight="1">
      <c r="A47" s="13">
        <f t="shared" si="174"/>
        <v>22647</v>
      </c>
      <c r="B47" s="14">
        <f t="shared" si="174"/>
        <v>22647</v>
      </c>
      <c r="C47" s="15">
        <v>36</v>
      </c>
      <c r="D47" s="16" t="str">
        <f t="shared" si="163"/>
        <v>36</v>
      </c>
      <c r="E47" s="254"/>
      <c r="F47" s="255"/>
      <c r="G47" s="256"/>
      <c r="H47" s="17"/>
      <c r="I47" s="254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65"/>
      <c r="AE47" s="18">
        <f t="shared" si="164"/>
      </c>
      <c r="AF47" s="203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38">
        <f t="shared" si="170"/>
        <v>0</v>
      </c>
      <c r="AS47" s="39">
        <f t="shared" si="165"/>
        <v>0</v>
      </c>
      <c r="AT47" s="15">
        <f t="shared" si="171"/>
        <v>0</v>
      </c>
      <c r="AU47" s="40">
        <f t="shared" si="172"/>
        <v>0</v>
      </c>
      <c r="AV47" s="107">
        <v>1</v>
      </c>
      <c r="AW47" s="119">
        <f t="shared" si="0"/>
      </c>
      <c r="AX47" s="119">
        <f t="shared" si="1"/>
      </c>
      <c r="AY47" s="119">
        <f t="shared" si="2"/>
      </c>
      <c r="AZ47" s="119">
        <f t="shared" si="3"/>
      </c>
      <c r="BA47" s="119">
        <f t="shared" si="4"/>
      </c>
      <c r="BB47" s="119">
        <f t="shared" si="5"/>
      </c>
      <c r="BC47" s="119">
        <f t="shared" si="6"/>
      </c>
      <c r="BD47" s="119">
        <f t="shared" si="7"/>
      </c>
      <c r="BE47" s="120">
        <f t="shared" si="8"/>
      </c>
      <c r="BF47" s="120">
        <f t="shared" si="9"/>
      </c>
      <c r="BG47" s="120">
        <f t="shared" si="10"/>
      </c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>
        <f t="shared" si="11"/>
      </c>
      <c r="BZ47" s="110">
        <f t="shared" si="12"/>
      </c>
      <c r="CA47" s="110">
        <f t="shared" si="13"/>
      </c>
      <c r="CB47" s="110">
        <f t="shared" si="14"/>
      </c>
      <c r="CC47" s="110">
        <f t="shared" si="15"/>
      </c>
      <c r="CD47" s="110">
        <f t="shared" si="16"/>
      </c>
      <c r="CE47" s="110">
        <f t="shared" si="17"/>
      </c>
      <c r="CF47" s="110">
        <f t="shared" si="18"/>
      </c>
      <c r="CG47" s="110">
        <f t="shared" si="19"/>
      </c>
      <c r="CH47" s="110">
        <f t="shared" si="20"/>
      </c>
      <c r="CI47" s="110">
        <f t="shared" si="21"/>
      </c>
      <c r="CJ47" s="110">
        <f t="shared" si="22"/>
      </c>
      <c r="CK47" s="111">
        <f t="shared" si="23"/>
      </c>
      <c r="CL47" s="110">
        <f t="shared" si="24"/>
      </c>
      <c r="CM47" s="110">
        <f t="shared" si="25"/>
      </c>
      <c r="CN47" s="110">
        <f t="shared" si="26"/>
      </c>
      <c r="CO47" s="110">
        <f t="shared" si="27"/>
      </c>
      <c r="CP47" s="110">
        <f t="shared" si="28"/>
      </c>
      <c r="CQ47" s="110">
        <f t="shared" si="29"/>
      </c>
      <c r="CR47" s="110">
        <f t="shared" si="30"/>
      </c>
      <c r="CS47" s="110" t="str">
        <f t="shared" si="31"/>
        <v>36</v>
      </c>
      <c r="CT47" s="110">
        <f t="shared" si="32"/>
      </c>
      <c r="CU47" s="110">
        <f t="shared" si="33"/>
      </c>
      <c r="CV47" s="110">
        <f t="shared" si="34"/>
      </c>
      <c r="CW47" s="110">
        <f t="shared" si="35"/>
      </c>
      <c r="CX47" s="110">
        <f t="shared" si="36"/>
      </c>
      <c r="CY47" s="110">
        <f t="shared" si="37"/>
      </c>
      <c r="CZ47" s="110">
        <f t="shared" si="38"/>
      </c>
      <c r="DA47" s="110">
        <f t="shared" si="39"/>
      </c>
      <c r="DB47" s="110">
        <f t="shared" si="40"/>
      </c>
      <c r="DC47" s="110">
        <f t="shared" si="41"/>
      </c>
      <c r="DD47" s="110">
        <f t="shared" si="42"/>
      </c>
      <c r="DE47" s="110">
        <f t="shared" si="43"/>
      </c>
      <c r="DF47" s="110">
        <f t="shared" si="44"/>
      </c>
      <c r="DG47" s="110">
        <f t="shared" si="45"/>
      </c>
      <c r="DH47" s="110">
        <f t="shared" si="46"/>
      </c>
      <c r="DI47" s="110">
        <f t="shared" si="47"/>
      </c>
      <c r="DJ47" s="110">
        <f t="shared" si="48"/>
      </c>
      <c r="DK47" s="110">
        <f t="shared" si="49"/>
      </c>
      <c r="DL47" s="110">
        <f t="shared" si="50"/>
      </c>
      <c r="DM47" s="110">
        <f t="shared" si="51"/>
      </c>
      <c r="DN47" s="110">
        <f t="shared" si="52"/>
      </c>
      <c r="DO47" s="110">
        <f t="shared" si="53"/>
      </c>
      <c r="DP47" s="110">
        <f t="shared" si="54"/>
      </c>
      <c r="DQ47" s="110">
        <f t="shared" si="55"/>
      </c>
      <c r="DR47" s="110">
        <f t="shared" si="56"/>
      </c>
      <c r="DS47" s="110">
        <f t="shared" si="57"/>
      </c>
      <c r="DT47" s="110">
        <f t="shared" si="58"/>
      </c>
      <c r="DU47" s="110">
        <f t="shared" si="59"/>
      </c>
      <c r="DV47" s="110">
        <f t="shared" si="60"/>
      </c>
      <c r="DW47" s="110">
        <f t="shared" si="61"/>
      </c>
      <c r="DX47" s="110">
        <f t="shared" si="62"/>
      </c>
      <c r="DY47" s="110">
        <f t="shared" si="63"/>
      </c>
      <c r="DZ47" s="110">
        <f t="shared" si="64"/>
      </c>
      <c r="EA47" s="110">
        <f t="shared" si="65"/>
      </c>
      <c r="EB47" s="104">
        <f t="shared" si="166"/>
      </c>
      <c r="EC47" s="104" t="str">
        <f t="shared" si="167"/>
        <v>36</v>
      </c>
      <c r="ED47" s="104">
        <f t="shared" si="168"/>
      </c>
      <c r="EE47" s="104" t="str">
        <f t="shared" si="169"/>
        <v>36</v>
      </c>
      <c r="EF47" s="110">
        <f t="shared" si="66"/>
      </c>
      <c r="EG47" s="110">
        <f t="shared" si="67"/>
      </c>
      <c r="EH47" s="110">
        <f t="shared" si="68"/>
      </c>
      <c r="EI47" s="110">
        <f t="shared" si="69"/>
      </c>
      <c r="EJ47" s="110">
        <f t="shared" si="70"/>
      </c>
      <c r="EK47" s="110">
        <f t="shared" si="71"/>
      </c>
      <c r="EL47" s="110">
        <f t="shared" si="72"/>
      </c>
      <c r="EM47" s="110">
        <f t="shared" si="73"/>
      </c>
      <c r="EN47" s="110">
        <f t="shared" si="74"/>
      </c>
      <c r="EO47" s="110">
        <f t="shared" si="75"/>
      </c>
      <c r="EP47" s="110">
        <f t="shared" si="76"/>
      </c>
      <c r="EQ47" s="110">
        <f t="shared" si="77"/>
      </c>
      <c r="ER47" s="110">
        <f t="shared" si="78"/>
      </c>
      <c r="ES47" s="110">
        <f t="shared" si="79"/>
      </c>
      <c r="ET47" s="110">
        <f t="shared" si="80"/>
      </c>
      <c r="EU47" s="110">
        <f t="shared" si="81"/>
      </c>
      <c r="EV47" s="110">
        <f t="shared" si="82"/>
      </c>
      <c r="EW47" s="110">
        <f t="shared" si="83"/>
      </c>
      <c r="EX47" s="110">
        <f t="shared" si="84"/>
      </c>
      <c r="EY47" s="110">
        <f t="shared" si="85"/>
      </c>
      <c r="EZ47" s="110">
        <f t="shared" si="86"/>
      </c>
      <c r="FA47" s="110">
        <f t="shared" si="87"/>
      </c>
      <c r="FB47" s="110">
        <f t="shared" si="88"/>
      </c>
      <c r="FC47" s="110">
        <f t="shared" si="89"/>
      </c>
      <c r="FD47" s="110">
        <f t="shared" si="90"/>
      </c>
      <c r="FE47" s="110">
        <f t="shared" si="91"/>
      </c>
      <c r="FF47" s="110">
        <f t="shared" si="92"/>
      </c>
      <c r="FG47" s="110">
        <f t="shared" si="93"/>
      </c>
      <c r="FH47" s="110">
        <f t="shared" si="94"/>
      </c>
      <c r="FI47" s="110">
        <f t="shared" si="95"/>
      </c>
      <c r="FJ47" s="110">
        <f t="shared" si="96"/>
      </c>
      <c r="FK47" s="110">
        <f t="shared" si="97"/>
      </c>
      <c r="FL47" s="110">
        <f t="shared" si="98"/>
      </c>
      <c r="FM47" s="110">
        <f t="shared" si="99"/>
      </c>
      <c r="FN47" s="110">
        <f t="shared" si="100"/>
      </c>
      <c r="FO47" s="110">
        <f t="shared" si="101"/>
      </c>
      <c r="FP47" s="110">
        <f t="shared" si="102"/>
      </c>
      <c r="FQ47" s="110">
        <f t="shared" si="103"/>
      </c>
      <c r="FR47" s="110">
        <f t="shared" si="104"/>
      </c>
      <c r="FS47" s="110">
        <f t="shared" si="105"/>
      </c>
      <c r="FT47" s="110">
        <f t="shared" si="106"/>
      </c>
      <c r="FU47" s="110">
        <f t="shared" si="107"/>
      </c>
      <c r="FV47" s="110">
        <f t="shared" si="108"/>
      </c>
      <c r="FW47" s="110">
        <f t="shared" si="109"/>
      </c>
      <c r="FX47" s="110">
        <f t="shared" si="110"/>
      </c>
      <c r="FY47" s="110">
        <f t="shared" si="111"/>
      </c>
      <c r="FZ47" s="110">
        <f t="shared" si="112"/>
      </c>
      <c r="GA47" s="110">
        <f t="shared" si="113"/>
      </c>
      <c r="GB47" s="110">
        <f t="shared" si="114"/>
      </c>
      <c r="GC47" s="110">
        <f t="shared" si="115"/>
      </c>
      <c r="GD47" s="110">
        <f t="shared" si="116"/>
      </c>
      <c r="GE47" s="110">
        <f t="shared" si="117"/>
      </c>
      <c r="GF47" s="110">
        <f t="shared" si="118"/>
      </c>
      <c r="GG47" s="110">
        <f t="shared" si="119"/>
      </c>
      <c r="GH47" s="110">
        <f t="shared" si="120"/>
      </c>
      <c r="GI47" s="110">
        <f t="shared" si="121"/>
      </c>
      <c r="GJ47" s="110">
        <f t="shared" si="122"/>
        <v>36</v>
      </c>
      <c r="GK47" s="110">
        <f t="shared" si="123"/>
      </c>
      <c r="GL47" s="110">
        <f t="shared" si="124"/>
      </c>
      <c r="GM47" s="110">
        <f t="shared" si="125"/>
      </c>
      <c r="GN47" s="110">
        <f t="shared" si="126"/>
      </c>
      <c r="GO47" s="110">
        <f t="shared" si="127"/>
      </c>
      <c r="GP47" s="110">
        <f t="shared" si="128"/>
      </c>
      <c r="GQ47" s="110">
        <f t="shared" si="129"/>
      </c>
      <c r="GR47" s="110">
        <f t="shared" si="130"/>
      </c>
      <c r="GS47" s="110">
        <f t="shared" si="131"/>
      </c>
      <c r="GT47" s="110">
        <f t="shared" si="132"/>
      </c>
      <c r="GU47" s="110">
        <f t="shared" si="133"/>
      </c>
      <c r="GV47" s="110">
        <f t="shared" si="134"/>
      </c>
      <c r="GW47" s="110">
        <f t="shared" si="135"/>
      </c>
      <c r="GX47" s="110">
        <f t="shared" si="136"/>
      </c>
      <c r="GY47" s="110">
        <f t="shared" si="137"/>
      </c>
      <c r="GZ47" s="110">
        <f t="shared" si="138"/>
      </c>
      <c r="HA47" s="110">
        <f t="shared" si="139"/>
      </c>
      <c r="HB47" s="110">
        <f t="shared" si="140"/>
      </c>
      <c r="HC47" s="110">
        <f t="shared" si="141"/>
      </c>
      <c r="HD47" s="110">
        <f t="shared" si="142"/>
      </c>
      <c r="HE47" s="110">
        <f t="shared" si="143"/>
      </c>
      <c r="HF47" s="110">
        <f t="shared" si="144"/>
      </c>
      <c r="HG47" s="110">
        <f t="shared" si="145"/>
      </c>
      <c r="HH47" s="110">
        <f t="shared" si="146"/>
      </c>
      <c r="HI47" s="110">
        <f t="shared" si="147"/>
      </c>
      <c r="HJ47" s="110">
        <f t="shared" si="148"/>
      </c>
      <c r="HK47" s="110">
        <f t="shared" si="149"/>
      </c>
      <c r="HL47" s="110">
        <f t="shared" si="150"/>
      </c>
      <c r="HM47" s="110">
        <f t="shared" si="151"/>
      </c>
      <c r="HN47" s="110">
        <f t="shared" si="152"/>
      </c>
      <c r="HO47" s="110">
        <f t="shared" si="153"/>
      </c>
      <c r="HP47" s="110">
        <f t="shared" si="154"/>
      </c>
      <c r="HQ47" s="110">
        <f t="shared" si="155"/>
      </c>
      <c r="HR47" s="110">
        <f t="shared" si="156"/>
      </c>
      <c r="HS47" s="104">
        <f t="shared" si="157"/>
      </c>
      <c r="HT47" s="104">
        <f t="shared" si="158"/>
      </c>
      <c r="HU47" s="104" t="str">
        <f t="shared" si="159"/>
        <v>36</v>
      </c>
      <c r="HV47" s="104">
        <f t="shared" si="160"/>
      </c>
      <c r="HW47" s="104" t="str">
        <f t="shared" si="161"/>
        <v>36</v>
      </c>
    </row>
    <row r="48" spans="1:231" ht="25.5" customHeight="1">
      <c r="A48" s="7">
        <f t="shared" si="174"/>
        <v>23012</v>
      </c>
      <c r="B48" s="8">
        <f t="shared" si="174"/>
        <v>23012</v>
      </c>
      <c r="C48" s="9">
        <v>37</v>
      </c>
      <c r="D48" s="10" t="str">
        <f t="shared" si="163"/>
        <v>37</v>
      </c>
      <c r="E48" s="261"/>
      <c r="F48" s="262"/>
      <c r="G48" s="263"/>
      <c r="H48" s="11"/>
      <c r="I48" s="261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25"/>
      <c r="AE48" s="12">
        <f t="shared" si="164"/>
      </c>
      <c r="AF48" s="201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41">
        <f t="shared" si="170"/>
        <v>0</v>
      </c>
      <c r="AS48" s="42">
        <f t="shared" si="165"/>
        <v>0</v>
      </c>
      <c r="AT48" s="9">
        <f t="shared" si="171"/>
        <v>0</v>
      </c>
      <c r="AU48" s="43">
        <f t="shared" si="172"/>
        <v>0</v>
      </c>
      <c r="AV48" s="107"/>
      <c r="AW48" s="119">
        <f t="shared" si="0"/>
      </c>
      <c r="AX48" s="119">
        <f t="shared" si="1"/>
      </c>
      <c r="AY48" s="119">
        <f t="shared" si="2"/>
      </c>
      <c r="AZ48" s="119">
        <f t="shared" si="3"/>
      </c>
      <c r="BA48" s="119">
        <f t="shared" si="4"/>
      </c>
      <c r="BB48" s="119">
        <f t="shared" si="5"/>
      </c>
      <c r="BC48" s="119">
        <f t="shared" si="6"/>
      </c>
      <c r="BD48" s="119">
        <f t="shared" si="7"/>
      </c>
      <c r="BE48" s="120">
        <f t="shared" si="8"/>
      </c>
      <c r="BF48" s="120">
        <f t="shared" si="9"/>
      </c>
      <c r="BG48" s="120">
        <f t="shared" si="10"/>
      </c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>
        <f t="shared" si="11"/>
      </c>
      <c r="BZ48" s="110">
        <f t="shared" si="12"/>
      </c>
      <c r="CA48" s="110">
        <f t="shared" si="13"/>
      </c>
      <c r="CB48" s="110">
        <f t="shared" si="14"/>
      </c>
      <c r="CC48" s="110">
        <f t="shared" si="15"/>
      </c>
      <c r="CD48" s="110">
        <f t="shared" si="16"/>
      </c>
      <c r="CE48" s="110">
        <f t="shared" si="17"/>
      </c>
      <c r="CF48" s="110">
        <f t="shared" si="18"/>
      </c>
      <c r="CG48" s="110">
        <f t="shared" si="19"/>
      </c>
      <c r="CH48" s="110">
        <f t="shared" si="20"/>
      </c>
      <c r="CI48" s="110">
        <f t="shared" si="21"/>
      </c>
      <c r="CJ48" s="110">
        <f t="shared" si="22"/>
      </c>
      <c r="CK48" s="111">
        <f t="shared" si="23"/>
      </c>
      <c r="CL48" s="110">
        <f t="shared" si="24"/>
      </c>
      <c r="CM48" s="110">
        <f t="shared" si="25"/>
      </c>
      <c r="CN48" s="110">
        <f t="shared" si="26"/>
      </c>
      <c r="CO48" s="110">
        <f t="shared" si="27"/>
      </c>
      <c r="CP48" s="110">
        <f t="shared" si="28"/>
      </c>
      <c r="CQ48" s="110">
        <f t="shared" si="29"/>
      </c>
      <c r="CR48" s="110">
        <f t="shared" si="30"/>
      </c>
      <c r="CS48" s="110">
        <f t="shared" si="31"/>
      </c>
      <c r="CT48" s="110" t="str">
        <f t="shared" si="32"/>
        <v>37</v>
      </c>
      <c r="CU48" s="110">
        <f t="shared" si="33"/>
      </c>
      <c r="CV48" s="110">
        <f t="shared" si="34"/>
      </c>
      <c r="CW48" s="110">
        <f t="shared" si="35"/>
      </c>
      <c r="CX48" s="110">
        <f t="shared" si="36"/>
      </c>
      <c r="CY48" s="110">
        <f t="shared" si="37"/>
      </c>
      <c r="CZ48" s="110">
        <f t="shared" si="38"/>
      </c>
      <c r="DA48" s="110">
        <f t="shared" si="39"/>
      </c>
      <c r="DB48" s="110">
        <f t="shared" si="40"/>
      </c>
      <c r="DC48" s="110">
        <f t="shared" si="41"/>
      </c>
      <c r="DD48" s="110">
        <f t="shared" si="42"/>
      </c>
      <c r="DE48" s="110">
        <f t="shared" si="43"/>
      </c>
      <c r="DF48" s="110">
        <f t="shared" si="44"/>
      </c>
      <c r="DG48" s="110">
        <f t="shared" si="45"/>
      </c>
      <c r="DH48" s="110">
        <f t="shared" si="46"/>
      </c>
      <c r="DI48" s="110">
        <f t="shared" si="47"/>
      </c>
      <c r="DJ48" s="110">
        <f t="shared" si="48"/>
      </c>
      <c r="DK48" s="110">
        <f t="shared" si="49"/>
      </c>
      <c r="DL48" s="110">
        <f t="shared" si="50"/>
      </c>
      <c r="DM48" s="110">
        <f t="shared" si="51"/>
      </c>
      <c r="DN48" s="110">
        <f t="shared" si="52"/>
      </c>
      <c r="DO48" s="110">
        <f t="shared" si="53"/>
      </c>
      <c r="DP48" s="110">
        <f t="shared" si="54"/>
      </c>
      <c r="DQ48" s="110">
        <f t="shared" si="55"/>
      </c>
      <c r="DR48" s="110">
        <f t="shared" si="56"/>
      </c>
      <c r="DS48" s="110">
        <f t="shared" si="57"/>
      </c>
      <c r="DT48" s="110">
        <f t="shared" si="58"/>
      </c>
      <c r="DU48" s="110">
        <f t="shared" si="59"/>
      </c>
      <c r="DV48" s="110">
        <f t="shared" si="60"/>
      </c>
      <c r="DW48" s="110">
        <f t="shared" si="61"/>
      </c>
      <c r="DX48" s="110">
        <f t="shared" si="62"/>
      </c>
      <c r="DY48" s="110">
        <f t="shared" si="63"/>
      </c>
      <c r="DZ48" s="110">
        <f t="shared" si="64"/>
      </c>
      <c r="EA48" s="110">
        <f t="shared" si="65"/>
      </c>
      <c r="EB48" s="104">
        <f t="shared" si="166"/>
      </c>
      <c r="EC48" s="104" t="str">
        <f t="shared" si="167"/>
        <v>37</v>
      </c>
      <c r="ED48" s="104">
        <f t="shared" si="168"/>
      </c>
      <c r="EE48" s="104" t="str">
        <f t="shared" si="169"/>
        <v>37</v>
      </c>
      <c r="EF48" s="110">
        <f t="shared" si="66"/>
      </c>
      <c r="EG48" s="110">
        <f t="shared" si="67"/>
      </c>
      <c r="EH48" s="110">
        <f t="shared" si="68"/>
      </c>
      <c r="EI48" s="110">
        <f t="shared" si="69"/>
      </c>
      <c r="EJ48" s="110">
        <f t="shared" si="70"/>
      </c>
      <c r="EK48" s="110">
        <f t="shared" si="71"/>
      </c>
      <c r="EL48" s="110">
        <f t="shared" si="72"/>
      </c>
      <c r="EM48" s="110">
        <f t="shared" si="73"/>
      </c>
      <c r="EN48" s="110">
        <f t="shared" si="74"/>
      </c>
      <c r="EO48" s="110">
        <f t="shared" si="75"/>
      </c>
      <c r="EP48" s="110">
        <f t="shared" si="76"/>
      </c>
      <c r="EQ48" s="110">
        <f t="shared" si="77"/>
      </c>
      <c r="ER48" s="110">
        <f t="shared" si="78"/>
      </c>
      <c r="ES48" s="110">
        <f t="shared" si="79"/>
      </c>
      <c r="ET48" s="110">
        <f t="shared" si="80"/>
      </c>
      <c r="EU48" s="110">
        <f t="shared" si="81"/>
      </c>
      <c r="EV48" s="110">
        <f t="shared" si="82"/>
      </c>
      <c r="EW48" s="110">
        <f t="shared" si="83"/>
      </c>
      <c r="EX48" s="110">
        <f t="shared" si="84"/>
      </c>
      <c r="EY48" s="110">
        <f t="shared" si="85"/>
      </c>
      <c r="EZ48" s="110">
        <f t="shared" si="86"/>
      </c>
      <c r="FA48" s="110">
        <f t="shared" si="87"/>
      </c>
      <c r="FB48" s="110">
        <f t="shared" si="88"/>
      </c>
      <c r="FC48" s="110">
        <f t="shared" si="89"/>
      </c>
      <c r="FD48" s="110">
        <f t="shared" si="90"/>
      </c>
      <c r="FE48" s="110">
        <f t="shared" si="91"/>
      </c>
      <c r="FF48" s="110">
        <f t="shared" si="92"/>
      </c>
      <c r="FG48" s="110">
        <f t="shared" si="93"/>
      </c>
      <c r="FH48" s="110">
        <f t="shared" si="94"/>
      </c>
      <c r="FI48" s="110">
        <f t="shared" si="95"/>
      </c>
      <c r="FJ48" s="110">
        <f t="shared" si="96"/>
      </c>
      <c r="FK48" s="110">
        <f t="shared" si="97"/>
      </c>
      <c r="FL48" s="110">
        <f t="shared" si="98"/>
      </c>
      <c r="FM48" s="110">
        <f t="shared" si="99"/>
      </c>
      <c r="FN48" s="110">
        <f t="shared" si="100"/>
      </c>
      <c r="FO48" s="110">
        <f t="shared" si="101"/>
      </c>
      <c r="FP48" s="110">
        <f t="shared" si="102"/>
      </c>
      <c r="FQ48" s="110">
        <f t="shared" si="103"/>
      </c>
      <c r="FR48" s="110">
        <f t="shared" si="104"/>
      </c>
      <c r="FS48" s="110">
        <f t="shared" si="105"/>
      </c>
      <c r="FT48" s="110">
        <f t="shared" si="106"/>
      </c>
      <c r="FU48" s="110">
        <f t="shared" si="107"/>
      </c>
      <c r="FV48" s="110">
        <f t="shared" si="108"/>
      </c>
      <c r="FW48" s="110">
        <f t="shared" si="109"/>
      </c>
      <c r="FX48" s="110">
        <f t="shared" si="110"/>
      </c>
      <c r="FY48" s="110">
        <f t="shared" si="111"/>
      </c>
      <c r="FZ48" s="110">
        <f t="shared" si="112"/>
      </c>
      <c r="GA48" s="110">
        <f t="shared" si="113"/>
      </c>
      <c r="GB48" s="110">
        <f t="shared" si="114"/>
      </c>
      <c r="GC48" s="110">
        <f t="shared" si="115"/>
      </c>
      <c r="GD48" s="110">
        <f t="shared" si="116"/>
      </c>
      <c r="GE48" s="110">
        <f t="shared" si="117"/>
      </c>
      <c r="GF48" s="110">
        <f t="shared" si="118"/>
      </c>
      <c r="GG48" s="110">
        <f t="shared" si="119"/>
      </c>
      <c r="GH48" s="110">
        <f t="shared" si="120"/>
      </c>
      <c r="GI48" s="110">
        <f t="shared" si="121"/>
      </c>
      <c r="GJ48" s="110">
        <f t="shared" si="122"/>
      </c>
      <c r="GK48" s="110">
        <f t="shared" si="123"/>
        <v>37</v>
      </c>
      <c r="GL48" s="110">
        <f t="shared" si="124"/>
      </c>
      <c r="GM48" s="110">
        <f t="shared" si="125"/>
      </c>
      <c r="GN48" s="110">
        <f t="shared" si="126"/>
      </c>
      <c r="GO48" s="110">
        <f t="shared" si="127"/>
      </c>
      <c r="GP48" s="110">
        <f t="shared" si="128"/>
      </c>
      <c r="GQ48" s="110">
        <f t="shared" si="129"/>
      </c>
      <c r="GR48" s="110">
        <f t="shared" si="130"/>
      </c>
      <c r="GS48" s="110">
        <f t="shared" si="131"/>
      </c>
      <c r="GT48" s="110">
        <f t="shared" si="132"/>
      </c>
      <c r="GU48" s="110">
        <f t="shared" si="133"/>
      </c>
      <c r="GV48" s="110">
        <f t="shared" si="134"/>
      </c>
      <c r="GW48" s="110">
        <f t="shared" si="135"/>
      </c>
      <c r="GX48" s="110">
        <f t="shared" si="136"/>
      </c>
      <c r="GY48" s="110">
        <f t="shared" si="137"/>
      </c>
      <c r="GZ48" s="110">
        <f t="shared" si="138"/>
      </c>
      <c r="HA48" s="110">
        <f t="shared" si="139"/>
      </c>
      <c r="HB48" s="110">
        <f t="shared" si="140"/>
      </c>
      <c r="HC48" s="110">
        <f t="shared" si="141"/>
      </c>
      <c r="HD48" s="110">
        <f t="shared" si="142"/>
      </c>
      <c r="HE48" s="110">
        <f t="shared" si="143"/>
      </c>
      <c r="HF48" s="110">
        <f t="shared" si="144"/>
      </c>
      <c r="HG48" s="110">
        <f t="shared" si="145"/>
      </c>
      <c r="HH48" s="110">
        <f t="shared" si="146"/>
      </c>
      <c r="HI48" s="110">
        <f t="shared" si="147"/>
      </c>
      <c r="HJ48" s="110">
        <f t="shared" si="148"/>
      </c>
      <c r="HK48" s="110">
        <f t="shared" si="149"/>
      </c>
      <c r="HL48" s="110">
        <f t="shared" si="150"/>
      </c>
      <c r="HM48" s="110">
        <f t="shared" si="151"/>
      </c>
      <c r="HN48" s="110">
        <f t="shared" si="152"/>
      </c>
      <c r="HO48" s="110">
        <f t="shared" si="153"/>
      </c>
      <c r="HP48" s="110">
        <f t="shared" si="154"/>
      </c>
      <c r="HQ48" s="110">
        <f t="shared" si="155"/>
      </c>
      <c r="HR48" s="110">
        <f t="shared" si="156"/>
      </c>
      <c r="HS48" s="104">
        <f t="shared" si="157"/>
      </c>
      <c r="HT48" s="104">
        <f t="shared" si="158"/>
      </c>
      <c r="HU48" s="104" t="str">
        <f t="shared" si="159"/>
        <v>37</v>
      </c>
      <c r="HV48" s="104">
        <f t="shared" si="160"/>
      </c>
      <c r="HW48" s="104" t="str">
        <f t="shared" si="161"/>
        <v>37</v>
      </c>
    </row>
    <row r="49" spans="1:231" ht="25.5" customHeight="1">
      <c r="A49" s="13">
        <f t="shared" si="174"/>
        <v>23377</v>
      </c>
      <c r="B49" s="14">
        <f t="shared" si="174"/>
        <v>23377</v>
      </c>
      <c r="C49" s="15">
        <v>38</v>
      </c>
      <c r="D49" s="16" t="str">
        <f t="shared" si="163"/>
        <v>38</v>
      </c>
      <c r="E49" s="254"/>
      <c r="F49" s="255"/>
      <c r="G49" s="256"/>
      <c r="H49" s="17"/>
      <c r="I49" s="254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33"/>
      <c r="AE49" s="18">
        <f t="shared" si="164"/>
      </c>
      <c r="AF49" s="203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38">
        <f t="shared" si="170"/>
        <v>0</v>
      </c>
      <c r="AS49" s="39">
        <f t="shared" si="165"/>
        <v>0</v>
      </c>
      <c r="AT49" s="15">
        <f t="shared" si="171"/>
        <v>0</v>
      </c>
      <c r="AU49" s="40">
        <f t="shared" si="172"/>
        <v>0</v>
      </c>
      <c r="AV49" s="107">
        <v>1</v>
      </c>
      <c r="AW49" s="119">
        <f t="shared" si="0"/>
      </c>
      <c r="AX49" s="119">
        <f t="shared" si="1"/>
      </c>
      <c r="AY49" s="119">
        <f t="shared" si="2"/>
      </c>
      <c r="AZ49" s="119">
        <f t="shared" si="3"/>
      </c>
      <c r="BA49" s="119">
        <f t="shared" si="4"/>
      </c>
      <c r="BB49" s="119">
        <f t="shared" si="5"/>
      </c>
      <c r="BC49" s="119">
        <f t="shared" si="6"/>
      </c>
      <c r="BD49" s="119">
        <f t="shared" si="7"/>
      </c>
      <c r="BE49" s="120">
        <f t="shared" si="8"/>
      </c>
      <c r="BF49" s="120">
        <f t="shared" si="9"/>
      </c>
      <c r="BG49" s="120">
        <f t="shared" si="10"/>
      </c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>
        <f t="shared" si="11"/>
      </c>
      <c r="BZ49" s="110">
        <f t="shared" si="12"/>
      </c>
      <c r="CA49" s="110">
        <f t="shared" si="13"/>
      </c>
      <c r="CB49" s="110">
        <f t="shared" si="14"/>
      </c>
      <c r="CC49" s="110">
        <f t="shared" si="15"/>
      </c>
      <c r="CD49" s="110">
        <f t="shared" si="16"/>
      </c>
      <c r="CE49" s="110">
        <f t="shared" si="17"/>
      </c>
      <c r="CF49" s="110">
        <f t="shared" si="18"/>
      </c>
      <c r="CG49" s="110">
        <f t="shared" si="19"/>
      </c>
      <c r="CH49" s="110">
        <f t="shared" si="20"/>
      </c>
      <c r="CI49" s="110">
        <f t="shared" si="21"/>
      </c>
      <c r="CJ49" s="110">
        <f t="shared" si="22"/>
      </c>
      <c r="CK49" s="111">
        <f t="shared" si="23"/>
      </c>
      <c r="CL49" s="110">
        <f t="shared" si="24"/>
      </c>
      <c r="CM49" s="110">
        <f t="shared" si="25"/>
      </c>
      <c r="CN49" s="110">
        <f t="shared" si="26"/>
      </c>
      <c r="CO49" s="110">
        <f t="shared" si="27"/>
      </c>
      <c r="CP49" s="110">
        <f t="shared" si="28"/>
      </c>
      <c r="CQ49" s="110">
        <f t="shared" si="29"/>
      </c>
      <c r="CR49" s="110">
        <f t="shared" si="30"/>
      </c>
      <c r="CS49" s="110">
        <f t="shared" si="31"/>
      </c>
      <c r="CT49" s="110">
        <f t="shared" si="32"/>
      </c>
      <c r="CU49" s="110" t="str">
        <f t="shared" si="33"/>
        <v>38</v>
      </c>
      <c r="CV49" s="110">
        <f t="shared" si="34"/>
      </c>
      <c r="CW49" s="110">
        <f t="shared" si="35"/>
      </c>
      <c r="CX49" s="110">
        <f t="shared" si="36"/>
      </c>
      <c r="CY49" s="110">
        <f t="shared" si="37"/>
      </c>
      <c r="CZ49" s="110">
        <f t="shared" si="38"/>
      </c>
      <c r="DA49" s="110">
        <f t="shared" si="39"/>
      </c>
      <c r="DB49" s="110">
        <f t="shared" si="40"/>
      </c>
      <c r="DC49" s="110">
        <f t="shared" si="41"/>
      </c>
      <c r="DD49" s="110">
        <f t="shared" si="42"/>
      </c>
      <c r="DE49" s="110">
        <f t="shared" si="43"/>
      </c>
      <c r="DF49" s="110">
        <f t="shared" si="44"/>
      </c>
      <c r="DG49" s="110">
        <f t="shared" si="45"/>
      </c>
      <c r="DH49" s="110">
        <f t="shared" si="46"/>
      </c>
      <c r="DI49" s="110">
        <f t="shared" si="47"/>
      </c>
      <c r="DJ49" s="110">
        <f t="shared" si="48"/>
      </c>
      <c r="DK49" s="110">
        <f t="shared" si="49"/>
      </c>
      <c r="DL49" s="110">
        <f t="shared" si="50"/>
      </c>
      <c r="DM49" s="110">
        <f t="shared" si="51"/>
      </c>
      <c r="DN49" s="110">
        <f t="shared" si="52"/>
      </c>
      <c r="DO49" s="110">
        <f t="shared" si="53"/>
      </c>
      <c r="DP49" s="110">
        <f t="shared" si="54"/>
      </c>
      <c r="DQ49" s="110">
        <f t="shared" si="55"/>
      </c>
      <c r="DR49" s="110">
        <f t="shared" si="56"/>
      </c>
      <c r="DS49" s="110">
        <f t="shared" si="57"/>
      </c>
      <c r="DT49" s="110">
        <f t="shared" si="58"/>
      </c>
      <c r="DU49" s="110">
        <f t="shared" si="59"/>
      </c>
      <c r="DV49" s="110">
        <f t="shared" si="60"/>
      </c>
      <c r="DW49" s="110">
        <f t="shared" si="61"/>
      </c>
      <c r="DX49" s="110">
        <f t="shared" si="62"/>
      </c>
      <c r="DY49" s="110">
        <f t="shared" si="63"/>
      </c>
      <c r="DZ49" s="110">
        <f t="shared" si="64"/>
      </c>
      <c r="EA49" s="110">
        <f t="shared" si="65"/>
      </c>
      <c r="EB49" s="104">
        <f t="shared" si="166"/>
      </c>
      <c r="EC49" s="104" t="str">
        <f t="shared" si="167"/>
        <v>38</v>
      </c>
      <c r="ED49" s="104">
        <f t="shared" si="168"/>
      </c>
      <c r="EE49" s="104" t="str">
        <f t="shared" si="169"/>
        <v>38</v>
      </c>
      <c r="EF49" s="110">
        <f t="shared" si="66"/>
      </c>
      <c r="EG49" s="110">
        <f t="shared" si="67"/>
      </c>
      <c r="EH49" s="110">
        <f t="shared" si="68"/>
      </c>
      <c r="EI49" s="110">
        <f t="shared" si="69"/>
      </c>
      <c r="EJ49" s="110">
        <f t="shared" si="70"/>
      </c>
      <c r="EK49" s="110">
        <f t="shared" si="71"/>
      </c>
      <c r="EL49" s="110">
        <f t="shared" si="72"/>
      </c>
      <c r="EM49" s="110">
        <f t="shared" si="73"/>
      </c>
      <c r="EN49" s="110">
        <f t="shared" si="74"/>
      </c>
      <c r="EO49" s="110">
        <f t="shared" si="75"/>
      </c>
      <c r="EP49" s="110">
        <f t="shared" si="76"/>
      </c>
      <c r="EQ49" s="110">
        <f t="shared" si="77"/>
      </c>
      <c r="ER49" s="110">
        <f t="shared" si="78"/>
      </c>
      <c r="ES49" s="110">
        <f t="shared" si="79"/>
      </c>
      <c r="ET49" s="110">
        <f t="shared" si="80"/>
      </c>
      <c r="EU49" s="110">
        <f t="shared" si="81"/>
      </c>
      <c r="EV49" s="110">
        <f t="shared" si="82"/>
      </c>
      <c r="EW49" s="110">
        <f t="shared" si="83"/>
      </c>
      <c r="EX49" s="110">
        <f t="shared" si="84"/>
      </c>
      <c r="EY49" s="110">
        <f t="shared" si="85"/>
      </c>
      <c r="EZ49" s="110">
        <f t="shared" si="86"/>
      </c>
      <c r="FA49" s="110">
        <f t="shared" si="87"/>
      </c>
      <c r="FB49" s="110">
        <f t="shared" si="88"/>
      </c>
      <c r="FC49" s="110">
        <f t="shared" si="89"/>
      </c>
      <c r="FD49" s="110">
        <f t="shared" si="90"/>
      </c>
      <c r="FE49" s="110">
        <f t="shared" si="91"/>
      </c>
      <c r="FF49" s="110">
        <f t="shared" si="92"/>
      </c>
      <c r="FG49" s="110">
        <f t="shared" si="93"/>
      </c>
      <c r="FH49" s="110">
        <f t="shared" si="94"/>
      </c>
      <c r="FI49" s="110">
        <f t="shared" si="95"/>
      </c>
      <c r="FJ49" s="110">
        <f t="shared" si="96"/>
      </c>
      <c r="FK49" s="110">
        <f t="shared" si="97"/>
      </c>
      <c r="FL49" s="110">
        <f t="shared" si="98"/>
      </c>
      <c r="FM49" s="110">
        <f t="shared" si="99"/>
      </c>
      <c r="FN49" s="110">
        <f t="shared" si="100"/>
      </c>
      <c r="FO49" s="110">
        <f t="shared" si="101"/>
      </c>
      <c r="FP49" s="110">
        <f t="shared" si="102"/>
      </c>
      <c r="FQ49" s="110">
        <f t="shared" si="103"/>
      </c>
      <c r="FR49" s="110">
        <f t="shared" si="104"/>
      </c>
      <c r="FS49" s="110">
        <f t="shared" si="105"/>
      </c>
      <c r="FT49" s="110">
        <f t="shared" si="106"/>
      </c>
      <c r="FU49" s="110">
        <f t="shared" si="107"/>
      </c>
      <c r="FV49" s="110">
        <f t="shared" si="108"/>
      </c>
      <c r="FW49" s="110">
        <f t="shared" si="109"/>
      </c>
      <c r="FX49" s="110">
        <f t="shared" si="110"/>
      </c>
      <c r="FY49" s="110">
        <f t="shared" si="111"/>
      </c>
      <c r="FZ49" s="110">
        <f t="shared" si="112"/>
      </c>
      <c r="GA49" s="110">
        <f t="shared" si="113"/>
      </c>
      <c r="GB49" s="110">
        <f t="shared" si="114"/>
      </c>
      <c r="GC49" s="110">
        <f t="shared" si="115"/>
      </c>
      <c r="GD49" s="110">
        <f t="shared" si="116"/>
      </c>
      <c r="GE49" s="110">
        <f t="shared" si="117"/>
      </c>
      <c r="GF49" s="110">
        <f t="shared" si="118"/>
      </c>
      <c r="GG49" s="110">
        <f t="shared" si="119"/>
      </c>
      <c r="GH49" s="110">
        <f t="shared" si="120"/>
      </c>
      <c r="GI49" s="110">
        <f t="shared" si="121"/>
      </c>
      <c r="GJ49" s="110">
        <f t="shared" si="122"/>
      </c>
      <c r="GK49" s="110">
        <f t="shared" si="123"/>
      </c>
      <c r="GL49" s="110">
        <f t="shared" si="124"/>
        <v>38</v>
      </c>
      <c r="GM49" s="110">
        <f t="shared" si="125"/>
      </c>
      <c r="GN49" s="110">
        <f t="shared" si="126"/>
      </c>
      <c r="GO49" s="110">
        <f t="shared" si="127"/>
      </c>
      <c r="GP49" s="110">
        <f t="shared" si="128"/>
      </c>
      <c r="GQ49" s="110">
        <f t="shared" si="129"/>
      </c>
      <c r="GR49" s="110">
        <f t="shared" si="130"/>
      </c>
      <c r="GS49" s="110">
        <f t="shared" si="131"/>
      </c>
      <c r="GT49" s="110">
        <f t="shared" si="132"/>
      </c>
      <c r="GU49" s="110">
        <f t="shared" si="133"/>
      </c>
      <c r="GV49" s="110">
        <f t="shared" si="134"/>
      </c>
      <c r="GW49" s="110">
        <f t="shared" si="135"/>
      </c>
      <c r="GX49" s="110">
        <f t="shared" si="136"/>
      </c>
      <c r="GY49" s="110">
        <f t="shared" si="137"/>
      </c>
      <c r="GZ49" s="110">
        <f t="shared" si="138"/>
      </c>
      <c r="HA49" s="110">
        <f t="shared" si="139"/>
      </c>
      <c r="HB49" s="110">
        <f t="shared" si="140"/>
      </c>
      <c r="HC49" s="110">
        <f t="shared" si="141"/>
      </c>
      <c r="HD49" s="110">
        <f t="shared" si="142"/>
      </c>
      <c r="HE49" s="110">
        <f t="shared" si="143"/>
      </c>
      <c r="HF49" s="110">
        <f t="shared" si="144"/>
      </c>
      <c r="HG49" s="110">
        <f t="shared" si="145"/>
      </c>
      <c r="HH49" s="110">
        <f t="shared" si="146"/>
      </c>
      <c r="HI49" s="110">
        <f t="shared" si="147"/>
      </c>
      <c r="HJ49" s="110">
        <f t="shared" si="148"/>
      </c>
      <c r="HK49" s="110">
        <f t="shared" si="149"/>
      </c>
      <c r="HL49" s="110">
        <f t="shared" si="150"/>
      </c>
      <c r="HM49" s="110">
        <f t="shared" si="151"/>
      </c>
      <c r="HN49" s="110">
        <f t="shared" si="152"/>
      </c>
      <c r="HO49" s="110">
        <f t="shared" si="153"/>
      </c>
      <c r="HP49" s="110">
        <f t="shared" si="154"/>
      </c>
      <c r="HQ49" s="110">
        <f t="shared" si="155"/>
      </c>
      <c r="HR49" s="110">
        <f t="shared" si="156"/>
      </c>
      <c r="HS49" s="104">
        <f t="shared" si="157"/>
      </c>
      <c r="HT49" s="104">
        <f t="shared" si="158"/>
      </c>
      <c r="HU49" s="104" t="str">
        <f t="shared" si="159"/>
        <v>38</v>
      </c>
      <c r="HV49" s="104">
        <f t="shared" si="160"/>
      </c>
      <c r="HW49" s="104" t="str">
        <f t="shared" si="161"/>
        <v>38</v>
      </c>
    </row>
    <row r="50" spans="1:231" ht="25.5" customHeight="1" thickBot="1">
      <c r="A50" s="26">
        <f t="shared" si="174"/>
        <v>23743</v>
      </c>
      <c r="B50" s="27">
        <f t="shared" si="174"/>
        <v>23743</v>
      </c>
      <c r="C50" s="28">
        <v>39</v>
      </c>
      <c r="D50" s="29" t="str">
        <f t="shared" si="163"/>
        <v>39</v>
      </c>
      <c r="E50" s="257"/>
      <c r="F50" s="258"/>
      <c r="G50" s="259"/>
      <c r="H50" s="30"/>
      <c r="I50" s="257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24"/>
      <c r="AE50" s="31">
        <f t="shared" si="164"/>
      </c>
      <c r="AF50" s="207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51">
        <f t="shared" si="170"/>
        <v>0</v>
      </c>
      <c r="AS50" s="52">
        <f t="shared" si="165"/>
        <v>0</v>
      </c>
      <c r="AT50" s="28">
        <f t="shared" si="171"/>
        <v>0</v>
      </c>
      <c r="AU50" s="53">
        <f t="shared" si="172"/>
        <v>0</v>
      </c>
      <c r="AV50" s="107"/>
      <c r="AW50" s="119">
        <f t="shared" si="0"/>
      </c>
      <c r="AX50" s="119">
        <f t="shared" si="1"/>
      </c>
      <c r="AY50" s="119">
        <f t="shared" si="2"/>
      </c>
      <c r="AZ50" s="119">
        <f t="shared" si="3"/>
      </c>
      <c r="BA50" s="119">
        <f t="shared" si="4"/>
      </c>
      <c r="BB50" s="119">
        <f t="shared" si="5"/>
      </c>
      <c r="BC50" s="119">
        <f t="shared" si="6"/>
      </c>
      <c r="BD50" s="119">
        <f t="shared" si="7"/>
      </c>
      <c r="BE50" s="120">
        <f t="shared" si="8"/>
      </c>
      <c r="BF50" s="120">
        <f t="shared" si="9"/>
      </c>
      <c r="BG50" s="120">
        <f t="shared" si="10"/>
      </c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>
        <f t="shared" si="11"/>
      </c>
      <c r="BZ50" s="110">
        <f t="shared" si="12"/>
      </c>
      <c r="CA50" s="110">
        <f t="shared" si="13"/>
      </c>
      <c r="CB50" s="110">
        <f t="shared" si="14"/>
      </c>
      <c r="CC50" s="110">
        <f t="shared" si="15"/>
      </c>
      <c r="CD50" s="110">
        <f t="shared" si="16"/>
      </c>
      <c r="CE50" s="110">
        <f t="shared" si="17"/>
      </c>
      <c r="CF50" s="110">
        <f t="shared" si="18"/>
      </c>
      <c r="CG50" s="110">
        <f t="shared" si="19"/>
      </c>
      <c r="CH50" s="110">
        <f t="shared" si="20"/>
      </c>
      <c r="CI50" s="110">
        <f t="shared" si="21"/>
      </c>
      <c r="CJ50" s="110">
        <f t="shared" si="22"/>
      </c>
      <c r="CK50" s="111">
        <f t="shared" si="23"/>
      </c>
      <c r="CL50" s="110">
        <f t="shared" si="24"/>
      </c>
      <c r="CM50" s="110">
        <f t="shared" si="25"/>
      </c>
      <c r="CN50" s="110">
        <f t="shared" si="26"/>
      </c>
      <c r="CO50" s="110">
        <f t="shared" si="27"/>
      </c>
      <c r="CP50" s="110">
        <f t="shared" si="28"/>
      </c>
      <c r="CQ50" s="110">
        <f t="shared" si="29"/>
      </c>
      <c r="CR50" s="110">
        <f t="shared" si="30"/>
      </c>
      <c r="CS50" s="110">
        <f t="shared" si="31"/>
      </c>
      <c r="CT50" s="110">
        <f t="shared" si="32"/>
      </c>
      <c r="CU50" s="110">
        <f t="shared" si="33"/>
      </c>
      <c r="CV50" s="110" t="str">
        <f t="shared" si="34"/>
        <v>39</v>
      </c>
      <c r="CW50" s="110">
        <f t="shared" si="35"/>
      </c>
      <c r="CX50" s="110">
        <f t="shared" si="36"/>
      </c>
      <c r="CY50" s="110">
        <f t="shared" si="37"/>
      </c>
      <c r="CZ50" s="110">
        <f t="shared" si="38"/>
      </c>
      <c r="DA50" s="110">
        <f t="shared" si="39"/>
      </c>
      <c r="DB50" s="110">
        <f t="shared" si="40"/>
      </c>
      <c r="DC50" s="110">
        <f t="shared" si="41"/>
      </c>
      <c r="DD50" s="110">
        <f t="shared" si="42"/>
      </c>
      <c r="DE50" s="110">
        <f t="shared" si="43"/>
      </c>
      <c r="DF50" s="110">
        <f t="shared" si="44"/>
      </c>
      <c r="DG50" s="110">
        <f t="shared" si="45"/>
      </c>
      <c r="DH50" s="110">
        <f t="shared" si="46"/>
      </c>
      <c r="DI50" s="110">
        <f t="shared" si="47"/>
      </c>
      <c r="DJ50" s="110">
        <f t="shared" si="48"/>
      </c>
      <c r="DK50" s="110">
        <f t="shared" si="49"/>
      </c>
      <c r="DL50" s="110">
        <f t="shared" si="50"/>
      </c>
      <c r="DM50" s="110">
        <f t="shared" si="51"/>
      </c>
      <c r="DN50" s="110">
        <f t="shared" si="52"/>
      </c>
      <c r="DO50" s="110">
        <f t="shared" si="53"/>
      </c>
      <c r="DP50" s="110">
        <f t="shared" si="54"/>
      </c>
      <c r="DQ50" s="110">
        <f t="shared" si="55"/>
      </c>
      <c r="DR50" s="110">
        <f t="shared" si="56"/>
      </c>
      <c r="DS50" s="110">
        <f t="shared" si="57"/>
      </c>
      <c r="DT50" s="110">
        <f t="shared" si="58"/>
      </c>
      <c r="DU50" s="110">
        <f t="shared" si="59"/>
      </c>
      <c r="DV50" s="110">
        <f t="shared" si="60"/>
      </c>
      <c r="DW50" s="110">
        <f t="shared" si="61"/>
      </c>
      <c r="DX50" s="110">
        <f t="shared" si="62"/>
      </c>
      <c r="DY50" s="110">
        <f t="shared" si="63"/>
      </c>
      <c r="DZ50" s="110">
        <f t="shared" si="64"/>
      </c>
      <c r="EA50" s="110">
        <f t="shared" si="65"/>
      </c>
      <c r="EB50" s="104">
        <f t="shared" si="166"/>
      </c>
      <c r="EC50" s="104" t="str">
        <f t="shared" si="167"/>
        <v>39</v>
      </c>
      <c r="ED50" s="104">
        <f t="shared" si="168"/>
      </c>
      <c r="EE50" s="104" t="str">
        <f t="shared" si="169"/>
        <v>39</v>
      </c>
      <c r="EF50" s="110">
        <f t="shared" si="66"/>
      </c>
      <c r="EG50" s="110">
        <f t="shared" si="67"/>
      </c>
      <c r="EH50" s="110">
        <f t="shared" si="68"/>
      </c>
      <c r="EI50" s="110">
        <f t="shared" si="69"/>
      </c>
      <c r="EJ50" s="110">
        <f t="shared" si="70"/>
      </c>
      <c r="EK50" s="110">
        <f t="shared" si="71"/>
      </c>
      <c r="EL50" s="110">
        <f t="shared" si="72"/>
      </c>
      <c r="EM50" s="110">
        <f t="shared" si="73"/>
      </c>
      <c r="EN50" s="110">
        <f t="shared" si="74"/>
      </c>
      <c r="EO50" s="110">
        <f t="shared" si="75"/>
      </c>
      <c r="EP50" s="110">
        <f t="shared" si="76"/>
      </c>
      <c r="EQ50" s="110">
        <f t="shared" si="77"/>
      </c>
      <c r="ER50" s="110">
        <f t="shared" si="78"/>
      </c>
      <c r="ES50" s="110">
        <f t="shared" si="79"/>
      </c>
      <c r="ET50" s="110">
        <f t="shared" si="80"/>
      </c>
      <c r="EU50" s="110">
        <f t="shared" si="81"/>
      </c>
      <c r="EV50" s="110">
        <f t="shared" si="82"/>
      </c>
      <c r="EW50" s="110">
        <f t="shared" si="83"/>
      </c>
      <c r="EX50" s="110">
        <f t="shared" si="84"/>
      </c>
      <c r="EY50" s="110">
        <f t="shared" si="85"/>
      </c>
      <c r="EZ50" s="110">
        <f t="shared" si="86"/>
      </c>
      <c r="FA50" s="110">
        <f t="shared" si="87"/>
      </c>
      <c r="FB50" s="110">
        <f t="shared" si="88"/>
      </c>
      <c r="FC50" s="110">
        <f t="shared" si="89"/>
      </c>
      <c r="FD50" s="110">
        <f t="shared" si="90"/>
      </c>
      <c r="FE50" s="110">
        <f t="shared" si="91"/>
      </c>
      <c r="FF50" s="110">
        <f t="shared" si="92"/>
      </c>
      <c r="FG50" s="110">
        <f t="shared" si="93"/>
      </c>
      <c r="FH50" s="110">
        <f t="shared" si="94"/>
      </c>
      <c r="FI50" s="110">
        <f t="shared" si="95"/>
      </c>
      <c r="FJ50" s="110">
        <f t="shared" si="96"/>
      </c>
      <c r="FK50" s="110">
        <f t="shared" si="97"/>
      </c>
      <c r="FL50" s="110">
        <f t="shared" si="98"/>
      </c>
      <c r="FM50" s="110">
        <f t="shared" si="99"/>
      </c>
      <c r="FN50" s="110">
        <f t="shared" si="100"/>
      </c>
      <c r="FO50" s="110">
        <f t="shared" si="101"/>
      </c>
      <c r="FP50" s="110">
        <f t="shared" si="102"/>
      </c>
      <c r="FQ50" s="110">
        <f t="shared" si="103"/>
      </c>
      <c r="FR50" s="110">
        <f t="shared" si="104"/>
      </c>
      <c r="FS50" s="110">
        <f t="shared" si="105"/>
      </c>
      <c r="FT50" s="110">
        <f t="shared" si="106"/>
      </c>
      <c r="FU50" s="110">
        <f t="shared" si="107"/>
      </c>
      <c r="FV50" s="110">
        <f t="shared" si="108"/>
      </c>
      <c r="FW50" s="110">
        <f t="shared" si="109"/>
      </c>
      <c r="FX50" s="110">
        <f t="shared" si="110"/>
      </c>
      <c r="FY50" s="110">
        <f t="shared" si="111"/>
      </c>
      <c r="FZ50" s="110">
        <f t="shared" si="112"/>
      </c>
      <c r="GA50" s="110">
        <f t="shared" si="113"/>
      </c>
      <c r="GB50" s="110">
        <f t="shared" si="114"/>
      </c>
      <c r="GC50" s="110">
        <f t="shared" si="115"/>
      </c>
      <c r="GD50" s="110">
        <f t="shared" si="116"/>
      </c>
      <c r="GE50" s="110">
        <f t="shared" si="117"/>
      </c>
      <c r="GF50" s="110">
        <f t="shared" si="118"/>
      </c>
      <c r="GG50" s="110">
        <f t="shared" si="119"/>
      </c>
      <c r="GH50" s="110">
        <f t="shared" si="120"/>
      </c>
      <c r="GI50" s="110">
        <f t="shared" si="121"/>
      </c>
      <c r="GJ50" s="110">
        <f t="shared" si="122"/>
      </c>
      <c r="GK50" s="110">
        <f t="shared" si="123"/>
      </c>
      <c r="GL50" s="110">
        <f t="shared" si="124"/>
      </c>
      <c r="GM50" s="110">
        <f t="shared" si="125"/>
        <v>39</v>
      </c>
      <c r="GN50" s="110">
        <f t="shared" si="126"/>
      </c>
      <c r="GO50" s="110">
        <f t="shared" si="127"/>
      </c>
      <c r="GP50" s="110">
        <f t="shared" si="128"/>
      </c>
      <c r="GQ50" s="110">
        <f t="shared" si="129"/>
      </c>
      <c r="GR50" s="110">
        <f t="shared" si="130"/>
      </c>
      <c r="GS50" s="110">
        <f t="shared" si="131"/>
      </c>
      <c r="GT50" s="110">
        <f t="shared" si="132"/>
      </c>
      <c r="GU50" s="110">
        <f t="shared" si="133"/>
      </c>
      <c r="GV50" s="110">
        <f t="shared" si="134"/>
      </c>
      <c r="GW50" s="110">
        <f t="shared" si="135"/>
      </c>
      <c r="GX50" s="110">
        <f t="shared" si="136"/>
      </c>
      <c r="GY50" s="110">
        <f t="shared" si="137"/>
      </c>
      <c r="GZ50" s="110">
        <f t="shared" si="138"/>
      </c>
      <c r="HA50" s="110">
        <f t="shared" si="139"/>
      </c>
      <c r="HB50" s="110">
        <f t="shared" si="140"/>
      </c>
      <c r="HC50" s="110">
        <f t="shared" si="141"/>
      </c>
      <c r="HD50" s="110">
        <f t="shared" si="142"/>
      </c>
      <c r="HE50" s="110">
        <f t="shared" si="143"/>
      </c>
      <c r="HF50" s="110">
        <f t="shared" si="144"/>
      </c>
      <c r="HG50" s="110">
        <f t="shared" si="145"/>
      </c>
      <c r="HH50" s="110">
        <f t="shared" si="146"/>
      </c>
      <c r="HI50" s="110">
        <f t="shared" si="147"/>
      </c>
      <c r="HJ50" s="110">
        <f t="shared" si="148"/>
      </c>
      <c r="HK50" s="110">
        <f t="shared" si="149"/>
      </c>
      <c r="HL50" s="110">
        <f t="shared" si="150"/>
      </c>
      <c r="HM50" s="110">
        <f t="shared" si="151"/>
      </c>
      <c r="HN50" s="110">
        <f t="shared" si="152"/>
      </c>
      <c r="HO50" s="110">
        <f t="shared" si="153"/>
      </c>
      <c r="HP50" s="110">
        <f t="shared" si="154"/>
      </c>
      <c r="HQ50" s="110">
        <f t="shared" si="155"/>
      </c>
      <c r="HR50" s="110">
        <f t="shared" si="156"/>
      </c>
      <c r="HS50" s="104">
        <f t="shared" si="157"/>
      </c>
      <c r="HT50" s="104">
        <f t="shared" si="158"/>
      </c>
      <c r="HU50" s="104" t="str">
        <f t="shared" si="159"/>
        <v>39</v>
      </c>
      <c r="HV50" s="104">
        <f t="shared" si="160"/>
      </c>
      <c r="HW50" s="104" t="str">
        <f t="shared" si="161"/>
        <v>39</v>
      </c>
    </row>
    <row r="51" spans="1:231" ht="25.5" customHeight="1" thickBot="1">
      <c r="A51" s="121" t="s">
        <v>18</v>
      </c>
      <c r="B51" s="122"/>
      <c r="C51" s="123"/>
      <c r="D51" s="124">
        <f t="shared" si="163"/>
      </c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5"/>
      <c r="AE51" s="217">
        <f t="shared" si="164"/>
      </c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7"/>
      <c r="AT51" s="126"/>
      <c r="AU51" s="126"/>
      <c r="AV51" s="128"/>
      <c r="AW51" s="128"/>
      <c r="AX51" s="128"/>
      <c r="AY51" s="128"/>
      <c r="AZ51" s="128"/>
      <c r="BA51" s="128"/>
      <c r="BB51" s="128"/>
      <c r="BC51" s="128"/>
      <c r="BD51" s="128"/>
      <c r="BE51" s="75"/>
      <c r="BF51" s="75"/>
      <c r="BG51" s="75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>
        <f t="shared" si="11"/>
      </c>
      <c r="BZ51" s="129">
        <f t="shared" si="12"/>
      </c>
      <c r="CA51" s="129">
        <f t="shared" si="13"/>
      </c>
      <c r="CB51" s="129">
        <f t="shared" si="14"/>
      </c>
      <c r="CC51" s="129">
        <f t="shared" si="15"/>
      </c>
      <c r="CD51" s="129">
        <f t="shared" si="16"/>
      </c>
      <c r="CE51" s="129">
        <f t="shared" si="17"/>
      </c>
      <c r="CF51" s="129">
        <f t="shared" si="18"/>
      </c>
      <c r="CG51" s="129">
        <f t="shared" si="19"/>
      </c>
      <c r="CH51" s="129">
        <f t="shared" si="20"/>
      </c>
      <c r="CI51" s="129">
        <f t="shared" si="21"/>
      </c>
      <c r="CJ51" s="129">
        <f t="shared" si="22"/>
      </c>
      <c r="CK51" s="129">
        <f t="shared" si="23"/>
      </c>
      <c r="CL51" s="110">
        <f t="shared" si="24"/>
      </c>
      <c r="CM51" s="110">
        <f t="shared" si="25"/>
      </c>
      <c r="CN51" s="110">
        <f t="shared" si="26"/>
      </c>
      <c r="CO51" s="110">
        <f t="shared" si="27"/>
      </c>
      <c r="CP51" s="110">
        <f t="shared" si="28"/>
      </c>
      <c r="CQ51" s="110">
        <f t="shared" si="29"/>
      </c>
      <c r="CR51" s="110">
        <f t="shared" si="30"/>
      </c>
      <c r="CS51" s="110">
        <f t="shared" si="31"/>
      </c>
      <c r="CT51" s="110">
        <f t="shared" si="32"/>
      </c>
      <c r="CU51" s="110">
        <f t="shared" si="33"/>
      </c>
      <c r="CV51" s="110">
        <f t="shared" si="34"/>
      </c>
      <c r="CW51" s="110">
        <f t="shared" si="35"/>
      </c>
      <c r="CX51" s="110">
        <f t="shared" si="36"/>
      </c>
      <c r="CY51" s="110">
        <f t="shared" si="37"/>
      </c>
      <c r="CZ51" s="110">
        <f t="shared" si="38"/>
      </c>
      <c r="DA51" s="110">
        <f t="shared" si="39"/>
      </c>
      <c r="DB51" s="110">
        <f t="shared" si="40"/>
      </c>
      <c r="DC51" s="110">
        <f t="shared" si="41"/>
      </c>
      <c r="DD51" s="110">
        <f t="shared" si="42"/>
      </c>
      <c r="DE51" s="110">
        <f t="shared" si="43"/>
      </c>
      <c r="DF51" s="110">
        <f t="shared" si="44"/>
      </c>
      <c r="DG51" s="110">
        <f t="shared" si="45"/>
      </c>
      <c r="DH51" s="110">
        <f t="shared" si="46"/>
      </c>
      <c r="DI51" s="110">
        <f t="shared" si="47"/>
      </c>
      <c r="DJ51" s="110">
        <f t="shared" si="48"/>
      </c>
      <c r="DK51" s="110">
        <f t="shared" si="49"/>
      </c>
      <c r="DL51" s="110">
        <f t="shared" si="50"/>
      </c>
      <c r="DM51" s="110">
        <f t="shared" si="51"/>
      </c>
      <c r="DN51" s="110">
        <f t="shared" si="52"/>
      </c>
      <c r="DO51" s="110">
        <f t="shared" si="53"/>
      </c>
      <c r="DP51" s="110">
        <f t="shared" si="54"/>
      </c>
      <c r="DQ51" s="110">
        <f t="shared" si="55"/>
      </c>
      <c r="DR51" s="110">
        <f t="shared" si="56"/>
      </c>
      <c r="DS51" s="110">
        <f t="shared" si="57"/>
      </c>
      <c r="DT51" s="110">
        <f t="shared" si="58"/>
      </c>
      <c r="DU51" s="110">
        <f t="shared" si="59"/>
      </c>
      <c r="DV51" s="110">
        <f t="shared" si="60"/>
      </c>
      <c r="DW51" s="110">
        <f t="shared" si="61"/>
      </c>
      <c r="DX51" s="110">
        <f t="shared" si="62"/>
      </c>
      <c r="DY51" s="110">
        <f t="shared" si="63"/>
      </c>
      <c r="DZ51" s="110">
        <f t="shared" si="64"/>
      </c>
      <c r="EA51" s="110">
        <f t="shared" si="65"/>
      </c>
      <c r="EB51" s="104">
        <f t="shared" si="166"/>
      </c>
      <c r="EC51" s="104">
        <f t="shared" si="167"/>
      </c>
      <c r="ED51" s="104">
        <f t="shared" si="168"/>
      </c>
      <c r="EE51" s="104">
        <f t="shared" si="169"/>
      </c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9"/>
      <c r="HM51" s="129"/>
      <c r="HN51" s="129"/>
      <c r="HO51" s="129"/>
      <c r="HP51" s="129"/>
      <c r="HQ51" s="129"/>
      <c r="HR51" s="129"/>
      <c r="HT51" s="130"/>
      <c r="HU51" s="130"/>
      <c r="HV51" s="130"/>
      <c r="HW51" s="104">
        <f t="shared" si="161"/>
      </c>
    </row>
    <row r="52" spans="1:71" s="103" customFormat="1" ht="42.75" customHeight="1" thickBot="1">
      <c r="A52" s="234" t="s">
        <v>8</v>
      </c>
      <c r="B52" s="235"/>
      <c r="C52" s="92" t="s">
        <v>13</v>
      </c>
      <c r="D52" s="92" t="s">
        <v>14</v>
      </c>
      <c r="E52" s="236" t="s">
        <v>15</v>
      </c>
      <c r="F52" s="237"/>
      <c r="G52" s="238"/>
      <c r="H52" s="93" t="s">
        <v>16</v>
      </c>
      <c r="I52" s="239" t="s">
        <v>17</v>
      </c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1"/>
      <c r="AE52" s="218" t="s">
        <v>44</v>
      </c>
      <c r="AF52" s="95" t="s">
        <v>19</v>
      </c>
      <c r="AG52" s="96" t="s">
        <v>20</v>
      </c>
      <c r="AH52" s="96" t="s">
        <v>21</v>
      </c>
      <c r="AI52" s="96" t="s">
        <v>22</v>
      </c>
      <c r="AJ52" s="96" t="s">
        <v>23</v>
      </c>
      <c r="AK52" s="96" t="s">
        <v>24</v>
      </c>
      <c r="AL52" s="96" t="s">
        <v>25</v>
      </c>
      <c r="AM52" s="96" t="s">
        <v>26</v>
      </c>
      <c r="AN52" s="96" t="s">
        <v>27</v>
      </c>
      <c r="AO52" s="96" t="s">
        <v>28</v>
      </c>
      <c r="AP52" s="96" t="s">
        <v>29</v>
      </c>
      <c r="AQ52" s="96" t="s">
        <v>30</v>
      </c>
      <c r="AR52" s="95" t="s">
        <v>31</v>
      </c>
      <c r="AS52" s="97" t="s">
        <v>32</v>
      </c>
      <c r="AT52" s="96" t="s">
        <v>33</v>
      </c>
      <c r="AU52" s="98" t="s">
        <v>34</v>
      </c>
      <c r="AV52" s="131"/>
      <c r="AX52" s="132"/>
      <c r="AY52" s="132"/>
      <c r="AZ52" s="132"/>
      <c r="BA52" s="132"/>
      <c r="BB52" s="132"/>
      <c r="BC52" s="132"/>
      <c r="BN52" s="133"/>
      <c r="BO52" s="133"/>
      <c r="BP52" s="133"/>
      <c r="BQ52" s="133"/>
      <c r="BR52" s="133"/>
      <c r="BS52" s="133"/>
    </row>
    <row r="53" spans="1:231" ht="22.5" customHeight="1">
      <c r="A53" s="32">
        <f>DATE(YEAR(A50)+1,MONTH(A50),DAY(A50))</f>
        <v>24108</v>
      </c>
      <c r="B53" s="33">
        <f>DATE(YEAR(B50)+1,MONTH(B50),DAY(B50))</f>
        <v>24108</v>
      </c>
      <c r="C53" s="34">
        <v>40</v>
      </c>
      <c r="D53" s="35" t="str">
        <f t="shared" si="163"/>
        <v>40</v>
      </c>
      <c r="E53" s="230"/>
      <c r="F53" s="231"/>
      <c r="G53" s="232"/>
      <c r="H53" s="17"/>
      <c r="I53" s="230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3"/>
      <c r="AE53" s="36">
        <f t="shared" si="164"/>
      </c>
      <c r="AF53" s="210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54">
        <f t="shared" si="170"/>
        <v>0</v>
      </c>
      <c r="AS53" s="55">
        <f aca="true" t="shared" si="175" ref="AS53:AS83">COUNTIF($AF53:$AH53,"厚")+COUNTIF($AF53:$AH53,"船")*IF($A53&lt;=31777,4/3,IF($A53&lt;=33603,6/5,1))+COUNTIF($AI53:$AQ53,"厚")+COUNTIF($AI53:$AQ53,"船")*IF($A53&lt;=31412,4/3,IF($A53&lt;=33238,6/5,1))</f>
        <v>0</v>
      </c>
      <c r="AT53" s="34">
        <f t="shared" si="171"/>
        <v>0</v>
      </c>
      <c r="AU53" s="56">
        <f t="shared" si="172"/>
        <v>0</v>
      </c>
      <c r="AV53" s="107">
        <v>1</v>
      </c>
      <c r="AW53" s="119">
        <f aca="true" t="shared" si="176" ref="AW53:AW83">IF(YEAR($B53)=1970,"&lt;国民年金の特例納付実施①&gt;","")</f>
      </c>
      <c r="AX53" s="119">
        <f aca="true" t="shared" si="177" ref="AX53:AX83">IF(YEAR($B53)=1974,"&lt;国民年金の特例納付実施②&gt;","")</f>
      </c>
      <c r="AY53" s="119">
        <f aca="true" t="shared" si="178" ref="AY53:AY83">IF(YEAR($B53)=1978,"&lt;国民年金の特例納付実施③&gt;","")</f>
      </c>
      <c r="AZ53" s="119">
        <f aca="true" t="shared" si="179" ref="AZ53:AZ83">IF(YEAR($B53)=1986,"&lt;3号被保険者適用開始&gt;","")</f>
      </c>
      <c r="BA53" s="119">
        <f aca="true" t="shared" si="180" ref="BA53:BA83">IF(YEAR($B53)=1991,"&lt;学生の1号への強制加入開始&gt;","")</f>
      </c>
      <c r="BB53" s="119">
        <f aca="true" t="shared" si="181" ref="BB53:BB83">IF(YEAR($B53)=1995,"&lt;3号の特例届出開始&gt;","")</f>
      </c>
      <c r="BC53" s="119">
        <f aca="true" t="shared" si="182" ref="BC53:BC83">IF(YEAR($B53)=1997,"&lt;基礎年金番号導入&gt;","")</f>
      </c>
      <c r="BD53" s="119">
        <f aca="true" t="shared" si="183" ref="BD53:BD83">IF(YEAR($B53)=2005,"&lt;3号届出の2年超遡及開始&gt;","")</f>
      </c>
      <c r="BE53" s="120">
        <f aca="true" t="shared" si="184" ref="BE53:BE83">IF(YEAR($B53)=1961,"&lt;国民年金保険料納付開始&gt;","")</f>
      </c>
      <c r="BF53" s="120">
        <f aca="true" t="shared" si="185" ref="BF53:BF83">IF(YEAR($B53)=2002,"&lt;厚生年金適用年齢引上げ（65歳→70歳）&gt;","")</f>
      </c>
      <c r="BG53" s="120">
        <f aca="true" t="shared" si="186" ref="BG53:BG83">IF(YEAR($B53)=2000,"&lt;学生納付特例開始&gt;","")</f>
      </c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>
        <f aca="true" t="shared" si="187" ref="BY53:BY83">IF($C53=DATEDIF($AV$7,$AV$9,"Y")+16,"16","")</f>
      </c>
      <c r="BZ53" s="110">
        <f aca="true" t="shared" si="188" ref="BZ53:BZ83">IF($C53=DATEDIF($AV$7,$AV$9,"Y")+17,"17","")</f>
      </c>
      <c r="CA53" s="110">
        <f aca="true" t="shared" si="189" ref="CA53:CA83">IF($C53=DATEDIF($AV$7,$AV$9,"Y")+18,"18","")</f>
      </c>
      <c r="CB53" s="110">
        <f aca="true" t="shared" si="190" ref="CB53:CB83">IF($C53=DATEDIF($AV$7,$AV$9,"Y")+19,"19","")</f>
      </c>
      <c r="CC53" s="110">
        <f aca="true" t="shared" si="191" ref="CC53:CC83">IF($C53=DATEDIF($AV$7,$AV$9,"Y")+20,"20","")</f>
      </c>
      <c r="CD53" s="110">
        <f aca="true" t="shared" si="192" ref="CD53:CD83">IF($C53=DATEDIF($AV$7,$AV$9,"Y")+21,"21","")</f>
      </c>
      <c r="CE53" s="110">
        <f aca="true" t="shared" si="193" ref="CE53:CE83">IF($C53=DATEDIF($AV$7,$AV$9,"Y")+22,"22","")</f>
      </c>
      <c r="CF53" s="110">
        <f aca="true" t="shared" si="194" ref="CF53:CF83">IF($C53=DATEDIF($AV$7,$AV$9,"Y")+23,"23","")</f>
      </c>
      <c r="CG53" s="110">
        <f aca="true" t="shared" si="195" ref="CG53:CG83">IF($C53=DATEDIF($AV$7,$AV$9,"Y")+24,"24","")</f>
      </c>
      <c r="CH53" s="110">
        <f aca="true" t="shared" si="196" ref="CH53:CH83">IF($C53=DATEDIF($AV$7,$AV$9,"Y")+25,"25","")</f>
      </c>
      <c r="CI53" s="110">
        <f aca="true" t="shared" si="197" ref="CI53:CI83">IF($C53=DATEDIF($AV$7,$AV$9,"Y")+26,"26","")</f>
      </c>
      <c r="CJ53" s="110">
        <f aca="true" t="shared" si="198" ref="CJ53:CJ83">IF($C53=DATEDIF($AV$7,$AV$9,"Y")+27,"27","")</f>
      </c>
      <c r="CK53" s="111">
        <f aca="true" t="shared" si="199" ref="CK53:CK83">IF($C53=DATEDIF($AV$7,$AV$9,"Y")+28,"28","")</f>
      </c>
      <c r="CL53" s="110">
        <f aca="true" t="shared" si="200" ref="CL53:CL83">IF($C53=DATEDIF($AV$7,$AV$9,"Y")+29,"29","")</f>
      </c>
      <c r="CM53" s="110">
        <f aca="true" t="shared" si="201" ref="CM53:CM83">IF($C53=DATEDIF($AV$7,$AV$9,"Y")+30,"30","")</f>
      </c>
      <c r="CN53" s="110">
        <f aca="true" t="shared" si="202" ref="CN53:CN83">IF($C53=DATEDIF($AV$7,$AV$9,"Y")+31,"31","")</f>
      </c>
      <c r="CO53" s="110">
        <f aca="true" t="shared" si="203" ref="CO53:CO83">IF($C53=DATEDIF($AV$7,$AV$9,"Y")+32,"32","")</f>
      </c>
      <c r="CP53" s="110">
        <f aca="true" t="shared" si="204" ref="CP53:CP83">IF($C53=DATEDIF($AV$7,$AV$9,"Y")+33,"33","")</f>
      </c>
      <c r="CQ53" s="110">
        <f aca="true" t="shared" si="205" ref="CQ53:CQ83">IF($C53=DATEDIF($AV$7,$AV$9,"Y")+34,"34","")</f>
      </c>
      <c r="CR53" s="110">
        <f aca="true" t="shared" si="206" ref="CR53:CR83">IF($C53=DATEDIF($AV$7,$AV$9,"Y")+35,"35","")</f>
      </c>
      <c r="CS53" s="110">
        <f aca="true" t="shared" si="207" ref="CS53:CS83">IF($C53=DATEDIF($AV$7,$AV$9,"Y")+36,"36","")</f>
      </c>
      <c r="CT53" s="110">
        <f aca="true" t="shared" si="208" ref="CT53:CT83">IF($C53=DATEDIF($AV$7,$AV$9,"Y")+37,"37","")</f>
      </c>
      <c r="CU53" s="110">
        <f aca="true" t="shared" si="209" ref="CU53:CU83">IF($C53=DATEDIF($AV$7,$AV$9,"Y")+38,"38","")</f>
      </c>
      <c r="CV53" s="110">
        <f aca="true" t="shared" si="210" ref="CV53:CV83">IF($C53=DATEDIF($AV$7,$AV$9,"Y")+39,"39","")</f>
      </c>
      <c r="CW53" s="110" t="str">
        <f aca="true" t="shared" si="211" ref="CW53:CW83">IF($C53=DATEDIF($AV$7,$AV$9,"Y")+40,"40","")</f>
        <v>40</v>
      </c>
      <c r="CX53" s="110">
        <f aca="true" t="shared" si="212" ref="CX53:CX83">IF($C53=DATEDIF($AV$7,$AV$9,"Y")+41,"41","")</f>
      </c>
      <c r="CY53" s="110">
        <f aca="true" t="shared" si="213" ref="CY53:CY83">IF($C53=DATEDIF($AV$7,$AV$9,"Y")+42,"42","")</f>
      </c>
      <c r="CZ53" s="110">
        <f aca="true" t="shared" si="214" ref="CZ53:CZ83">IF($C53=DATEDIF($AV$7,$AV$9,"Y")+43,"43","")</f>
      </c>
      <c r="DA53" s="110">
        <f aca="true" t="shared" si="215" ref="DA53:DA83">IF($C53=DATEDIF($AV$7,$AV$9,"Y")+44,"44","")</f>
      </c>
      <c r="DB53" s="110">
        <f aca="true" t="shared" si="216" ref="DB53:DB83">IF($C53=DATEDIF($AV$7,$AV$9,"Y")+45,"45","")</f>
      </c>
      <c r="DC53" s="110">
        <f aca="true" t="shared" si="217" ref="DC53:DC83">IF($C53=DATEDIF($AV$7,$AV$9,"Y")+46,"46","")</f>
      </c>
      <c r="DD53" s="110">
        <f aca="true" t="shared" si="218" ref="DD53:DD83">IF($C53=DATEDIF($AV$7,$AV$9,"Y")+47,"47","")</f>
      </c>
      <c r="DE53" s="110">
        <f aca="true" t="shared" si="219" ref="DE53:DE83">IF($C53=DATEDIF($AV$7,$AV$9,"Y")+48,"48","")</f>
      </c>
      <c r="DF53" s="110">
        <f aca="true" t="shared" si="220" ref="DF53:DF83">IF($C53=DATEDIF($AV$7,$AV$9,"Y")+49,"49","")</f>
      </c>
      <c r="DG53" s="110">
        <f aca="true" t="shared" si="221" ref="DG53:DG83">IF($C53=DATEDIF($AV$7,$AV$9,"Y")+50,"50","")</f>
      </c>
      <c r="DH53" s="110">
        <f aca="true" t="shared" si="222" ref="DH53:DH83">IF($C53=DATEDIF($AV$7,$AV$9,"Y")+51,"51","")</f>
      </c>
      <c r="DI53" s="110">
        <f aca="true" t="shared" si="223" ref="DI53:DI83">IF($C53=DATEDIF($AV$7,$AV$9,"Y")+52,"52","")</f>
      </c>
      <c r="DJ53" s="110">
        <f aca="true" t="shared" si="224" ref="DJ53:DJ83">IF($C53=DATEDIF($AV$7,$AV$9,"Y")+53,"53","")</f>
      </c>
      <c r="DK53" s="110">
        <f aca="true" t="shared" si="225" ref="DK53:DK83">IF($C53=DATEDIF($AV$7,$AV$9,"Y")+54,"54","")</f>
      </c>
      <c r="DL53" s="110">
        <f aca="true" t="shared" si="226" ref="DL53:DL83">IF($C53=DATEDIF($AV$7,$AV$9,"Y")+55,"55","")</f>
      </c>
      <c r="DM53" s="110">
        <f aca="true" t="shared" si="227" ref="DM53:DM83">IF($C53=DATEDIF($AV$7,$AV$9,"Y")+56,"56","")</f>
      </c>
      <c r="DN53" s="110">
        <f aca="true" t="shared" si="228" ref="DN53:DN83">IF($C53=DATEDIF($AV$7,$AV$9,"Y")+57,"57","")</f>
      </c>
      <c r="DO53" s="110">
        <f aca="true" t="shared" si="229" ref="DO53:DO83">IF($C53=DATEDIF($AV$7,$AV$9,"Y")+58,"58","")</f>
      </c>
      <c r="DP53" s="110">
        <f aca="true" t="shared" si="230" ref="DP53:DP83">IF($C53=DATEDIF($AV$7,$AV$9,"Y")+59,"59","")</f>
      </c>
      <c r="DQ53" s="110">
        <f aca="true" t="shared" si="231" ref="DQ53:DQ83">IF($C53=DATEDIF($AV$7,$AV$9,"Y")+60,"60","")</f>
      </c>
      <c r="DR53" s="110">
        <f aca="true" t="shared" si="232" ref="DR53:DR83">IF($C53=DATEDIF($AV$7,$AV$9,"Y")+61,"61","")</f>
      </c>
      <c r="DS53" s="110">
        <f aca="true" t="shared" si="233" ref="DS53:DS83">IF($C53=DATEDIF($AV$7,$AV$9,"Y")+62,"62","")</f>
      </c>
      <c r="DT53" s="110">
        <f aca="true" t="shared" si="234" ref="DT53:DT83">IF($C53=DATEDIF($AV$7,$AV$9,"Y")+63,"63","")</f>
      </c>
      <c r="DU53" s="110">
        <f aca="true" t="shared" si="235" ref="DU53:DU83">IF($C53=DATEDIF($AV$7,$AV$9,"Y")+64,"64","")</f>
      </c>
      <c r="DV53" s="110">
        <f aca="true" t="shared" si="236" ref="DV53:DV83">IF($C53=DATEDIF($AV$7,$AV$9,"Y")+65,"65","")</f>
      </c>
      <c r="DW53" s="110">
        <f aca="true" t="shared" si="237" ref="DW53:DW83">IF($C53=DATEDIF($AV$7,$AV$9,"Y")+66,"66","")</f>
      </c>
      <c r="DX53" s="110">
        <f aca="true" t="shared" si="238" ref="DX53:DX83">IF($C53=DATEDIF($AV$7,$AV$9,"Y")+67,"67","")</f>
      </c>
      <c r="DY53" s="110">
        <f aca="true" t="shared" si="239" ref="DY53:DY83">IF($C53=DATEDIF($AV$7,$AV$9,"Y")+68,"68","")</f>
      </c>
      <c r="DZ53" s="110">
        <f aca="true" t="shared" si="240" ref="DZ53:DZ83">IF($C53=DATEDIF($AV$7,$AV$9,"Y")+69,"69","")</f>
      </c>
      <c r="EA53" s="110">
        <f aca="true" t="shared" si="241" ref="EA53:EA83">IF($C53=DATEDIF($AV$7,$AV$9,"Y")+70,"70","")</f>
      </c>
      <c r="EB53" s="104">
        <f t="shared" si="166"/>
      </c>
      <c r="EC53" s="104" t="str">
        <f t="shared" si="167"/>
        <v>40</v>
      </c>
      <c r="ED53" s="104">
        <f t="shared" si="168"/>
      </c>
      <c r="EE53" s="104" t="str">
        <f t="shared" si="169"/>
        <v>40</v>
      </c>
      <c r="EF53" s="110">
        <f aca="true" t="shared" si="242" ref="EF53:EF83">IF($C53=DATEDIF($AV$9,$AV$7,"y")-20,$C53+(DATEDIF($AV$9,$AV$7,"y")),"")</f>
      </c>
      <c r="EG53" s="110">
        <f aca="true" t="shared" si="243" ref="EG53:EG83">IF($C53=DATEDIF($AV$9,$AV$7,"y")-19,$C53+(DATEDIF($AV$9,$AV$7,"y")),"")</f>
      </c>
      <c r="EH53" s="110">
        <f aca="true" t="shared" si="244" ref="EH53:EH83">IF($C53=DATEDIF($AV$9,$AV$7,"y")-18,$C53+(DATEDIF($AV$9,$AV$7,"y")),"")</f>
      </c>
      <c r="EI53" s="110">
        <f aca="true" t="shared" si="245" ref="EI53:EI83">IF($C53=DATEDIF($AV$9,$AV$7,"y")-17,$C53+(DATEDIF($AV$9,$AV$7,"y")),"")</f>
      </c>
      <c r="EJ53" s="110">
        <f aca="true" t="shared" si="246" ref="EJ53:EJ83">IF($C53=DATEDIF($AV$9,$AV$7,"y")-16,$C53+(DATEDIF($AV$9,$AV$7,"y")),"")</f>
      </c>
      <c r="EK53" s="110">
        <f aca="true" t="shared" si="247" ref="EK53:EK83">IF($C53=DATEDIF($AV$9,$AV$7,"y")-15,$C53+(DATEDIF($AV$9,$AV$7,"y")),"")</f>
      </c>
      <c r="EL53" s="110">
        <f aca="true" t="shared" si="248" ref="EL53:EL83">IF($C53=DATEDIF($AV$9,$AV$7,"y")-14,$C53+(DATEDIF($AV$9,$AV$7,"y")),"")</f>
      </c>
      <c r="EM53" s="110">
        <f aca="true" t="shared" si="249" ref="EM53:EM83">IF($C53=DATEDIF($AV$9,$AV$7,"y")-13,$C53+(DATEDIF($AV$9,$AV$7,"y")),"")</f>
      </c>
      <c r="EN53" s="110">
        <f aca="true" t="shared" si="250" ref="EN53:EN83">IF($C53=DATEDIF($AV$9,$AV$7,"y")-12,$C53+(DATEDIF($AV$9,$AV$7,"y")),"")</f>
      </c>
      <c r="EO53" s="110">
        <f aca="true" t="shared" si="251" ref="EO53:EO83">IF($C53=DATEDIF($AV$9,$AV$7,"y")-11,$C53+(DATEDIF($AV$9,$AV$7,"y")),"")</f>
      </c>
      <c r="EP53" s="110">
        <f aca="true" t="shared" si="252" ref="EP53:EP83">IF($C53=DATEDIF($AV$9,$AV$7,"y")-10,$C53+(DATEDIF($AV$9,$AV$7,"y")),"")</f>
      </c>
      <c r="EQ53" s="110">
        <f aca="true" t="shared" si="253" ref="EQ53:EQ83">IF($C53=DATEDIF($AV$9,$AV$7,"y")-9,$C53+(DATEDIF($AV$9,$AV$7,"y")),"")</f>
      </c>
      <c r="ER53" s="110">
        <f aca="true" t="shared" si="254" ref="ER53:ER83">IF($C53=DATEDIF($AV$9,$AV$7,"y")-8,$C53+(DATEDIF($AV$9,$AV$7,"y")),"")</f>
      </c>
      <c r="ES53" s="110">
        <f aca="true" t="shared" si="255" ref="ES53:ES83">IF($C53=DATEDIF($AV$9,$AV$7,"y")-7,$C53+(DATEDIF($AV$9,$AV$7,"y")),"")</f>
      </c>
      <c r="ET53" s="110">
        <f aca="true" t="shared" si="256" ref="ET53:ET83">IF($C53=DATEDIF($AV$9,$AV$7,"y")-6,$C53+(DATEDIF($AV$9,$AV$7,"y")),"")</f>
      </c>
      <c r="EU53" s="110">
        <f aca="true" t="shared" si="257" ref="EU53:EU83">IF($C53=DATEDIF($AV$9,$AV$7,"y")-5,$C53+(DATEDIF($AV$9,$AV$7,"y")),"")</f>
      </c>
      <c r="EV53" s="110">
        <f aca="true" t="shared" si="258" ref="EV53:EV83">IF($C53=DATEDIF($AV$9,$AV$7,"y")-4,$C53+(DATEDIF($AV$9,$AV$7,"y")),"")</f>
      </c>
      <c r="EW53" s="110">
        <f aca="true" t="shared" si="259" ref="EW53:EW83">IF($C53=DATEDIF($AV$9,$AV$7,"y")-3,$C53+(DATEDIF($AV$9,$AV$7,"y")),"")</f>
      </c>
      <c r="EX53" s="110">
        <f aca="true" t="shared" si="260" ref="EX53:EX83">IF($C53=DATEDIF($AV$9,$AV$7,"y")-2,$C53+(DATEDIF($AV$9,$AV$7,"y")),"")</f>
      </c>
      <c r="EY53" s="110">
        <f aca="true" t="shared" si="261" ref="EY53:EY83">IF($C53=DATEDIF($AV$9,$AV$7,"y")-1,$C53+(DATEDIF($AV$9,$AV$7,"y")),"")</f>
      </c>
      <c r="EZ53" s="110">
        <f aca="true" t="shared" si="262" ref="EZ53:EZ83">IF($C53=DATEDIF($AV$9,$AV$7,"y"),$C53+(DATEDIF($AV$9,$AV$7,"y")),"")</f>
      </c>
      <c r="FA53" s="110">
        <f aca="true" t="shared" si="263" ref="FA53:FA83">IF($C53=DATEDIF($AV$9,$AV$7,"y")+1,$C53+(DATEDIF($AV$9,$AV$7,"y")),"")</f>
      </c>
      <c r="FB53" s="110">
        <f aca="true" t="shared" si="264" ref="FB53:FB83">IF($C53=DATEDIF($AV$9,$AV$7,"y")+2,$C53+(DATEDIF($AV$9,$AV$7,"y")),"")</f>
      </c>
      <c r="FC53" s="110">
        <f aca="true" t="shared" si="265" ref="FC53:FC83">IF($C53=DATEDIF($AV$9,$AV$7,"y")+3,$C53+(DATEDIF($AV$9,$AV$7,"y")),"")</f>
      </c>
      <c r="FD53" s="110">
        <f aca="true" t="shared" si="266" ref="FD53:FD83">IF($C53=DATEDIF($AV$9,$AV$7,"y")+4,$C53+(DATEDIF($AV$9,$AV$7,"y")),"")</f>
      </c>
      <c r="FE53" s="110">
        <f aca="true" t="shared" si="267" ref="FE53:FE83">IF($C53=DATEDIF($AV$9,$AV$7,"y")+5,$C53+(DATEDIF($AV$9,$AV$7,"y")),"")</f>
      </c>
      <c r="FF53" s="110">
        <f aca="true" t="shared" si="268" ref="FF53:FF83">IF($C53=DATEDIF($AV$9,$AV$7,"y")+6,$C53+(DATEDIF($AV$9,$AV$7,"y")),"")</f>
      </c>
      <c r="FG53" s="110">
        <f aca="true" t="shared" si="269" ref="FG53:FG83">IF($C53=DATEDIF($AV$9,$AV$7,"y")+7,$C53+(DATEDIF($AV$9,$AV$7,"y")),"")</f>
      </c>
      <c r="FH53" s="110">
        <f aca="true" t="shared" si="270" ref="FH53:FH83">IF($C53=DATEDIF($AV$9,$AV$7,"y")+8,$C53+(DATEDIF($AV$9,$AV$7,"y")),"")</f>
      </c>
      <c r="FI53" s="110">
        <f aca="true" t="shared" si="271" ref="FI53:FI83">IF($C53=DATEDIF($AV$9,$AV$7,"y")+9,$C53+(DATEDIF($AV$9,$AV$7,"y")),"")</f>
      </c>
      <c r="FJ53" s="110">
        <f aca="true" t="shared" si="272" ref="FJ53:FJ83">IF($C53=DATEDIF($AV$9,$AV$7,"y")+10,$C53+(DATEDIF($AV$9,$AV$7,"y")),"")</f>
      </c>
      <c r="FK53" s="110">
        <f aca="true" t="shared" si="273" ref="FK53:FK83">IF($C53=DATEDIF($AV$9,$AV$7,"y")+11,$C53+(DATEDIF($AV$9,$AV$7,"y")),"")</f>
      </c>
      <c r="FL53" s="110">
        <f aca="true" t="shared" si="274" ref="FL53:FL83">IF($C53=DATEDIF($AV$9,$AV$7,"y")+12,$C53+(DATEDIF($AV$9,$AV$7,"y")),"")</f>
      </c>
      <c r="FM53" s="110">
        <f aca="true" t="shared" si="275" ref="FM53:FM83">IF($C53=DATEDIF($AV$9,$AV$7,"y")+13,$C53+(DATEDIF($AV$9,$AV$7,"y")),"")</f>
      </c>
      <c r="FN53" s="110">
        <f aca="true" t="shared" si="276" ref="FN53:FN83">IF($C53=DATEDIF($AV$9,$AV$7,"y")+14,$C53+(DATEDIF($AV$9,$AV$7,"y")),"")</f>
      </c>
      <c r="FO53" s="110">
        <f aca="true" t="shared" si="277" ref="FO53:FO83">IF($C53=DATEDIF($AV$9,$AV$7,"y")+15,$C53+(DATEDIF($AV$9,$AV$7,"y")),"")</f>
      </c>
      <c r="FP53" s="110">
        <f aca="true" t="shared" si="278" ref="FP53:FP83">IF($C53=DATEDIF($AV$9,$AV$7,"y")+16,$C53+(DATEDIF($AV$9,$AV$7,"y")),"")</f>
      </c>
      <c r="FQ53" s="110">
        <f aca="true" t="shared" si="279" ref="FQ53:FQ83">IF($C53=DATEDIF($AV$9,$AV$7,"y")+17,$C53+(DATEDIF($AV$9,$AV$7,"y")),"")</f>
      </c>
      <c r="FR53" s="110">
        <f aca="true" t="shared" si="280" ref="FR53:FR83">IF($C53=DATEDIF($AV$9,$AV$7,"y")+18,$C53+(DATEDIF($AV$9,$AV$7,"y")),"")</f>
      </c>
      <c r="FS53" s="110">
        <f aca="true" t="shared" si="281" ref="FS53:FS83">IF($C53=DATEDIF($AV$9,$AV$7,"y")+19,$C53+(DATEDIF($AV$9,$AV$7,"y")),"")</f>
      </c>
      <c r="FT53" s="110">
        <f aca="true" t="shared" si="282" ref="FT53:FT83">IF($C53=DATEDIF($AV$9,$AV$7,"y")+20,$C53+(DATEDIF($AV$9,$AV$7,"y")),"")</f>
      </c>
      <c r="FU53" s="110">
        <f aca="true" t="shared" si="283" ref="FU53:FU83">IF($C53=DATEDIF($AV$9,$AV$7,"y")+21,$C53+(DATEDIF($AV$9,$AV$7,"y")),"")</f>
      </c>
      <c r="FV53" s="110">
        <f aca="true" t="shared" si="284" ref="FV53:FV83">IF($C53=DATEDIF($AV$9,$AV$7,"y")+22,$C53+(DATEDIF($AV$9,$AV$7,"y")),"")</f>
      </c>
      <c r="FW53" s="110">
        <f aca="true" t="shared" si="285" ref="FW53:FW83">IF($C53=DATEDIF($AV$9,$AV$7,"y")+23,$C53+(DATEDIF($AV$9,$AV$7,"y")),"")</f>
      </c>
      <c r="FX53" s="110">
        <f aca="true" t="shared" si="286" ref="FX53:FX83">IF($C53=DATEDIF($AV$9,$AV$7,"y")+24,$C53+(DATEDIF($AV$9,$AV$7,"y")),"")</f>
      </c>
      <c r="FY53" s="110">
        <f aca="true" t="shared" si="287" ref="FY53:FY83">IF($C53=DATEDIF($AV$9,$AV$7,"y")+25,$C53+(DATEDIF($AV$9,$AV$7,"y")),"")</f>
      </c>
      <c r="FZ53" s="110">
        <f aca="true" t="shared" si="288" ref="FZ53:FZ83">IF($C53=DATEDIF($AV$9,$AV$7,"y")+26,$C53+(DATEDIF($AV$9,$AV$7,"y")),"")</f>
      </c>
      <c r="GA53" s="110">
        <f aca="true" t="shared" si="289" ref="GA53:GA83">IF($C53=DATEDIF($AV$9,$AV$7,"y")+27,$C53+(DATEDIF($AV$9,$AV$7,"y")),"")</f>
      </c>
      <c r="GB53" s="110">
        <f aca="true" t="shared" si="290" ref="GB53:GB83">IF($C53=DATEDIF($AV$9,$AV$7,"y")+28,$C53+(DATEDIF($AV$9,$AV$7,"y")),"")</f>
      </c>
      <c r="GC53" s="110">
        <f aca="true" t="shared" si="291" ref="GC53:GC83">IF($C53=DATEDIF($AV$9,$AV$7,"y")+29,$C53+(DATEDIF($AV$9,$AV$7,"y")),"")</f>
      </c>
      <c r="GD53" s="110">
        <f aca="true" t="shared" si="292" ref="GD53:GD83">IF($C53=DATEDIF($AV$9,$AV$7,"y")+30,$C53+(DATEDIF($AV$9,$AV$7,"y")),"")</f>
      </c>
      <c r="GE53" s="110">
        <f aca="true" t="shared" si="293" ref="GE53:GE83">IF($C53=DATEDIF($AV$9,$AV$7,"y")+31,$C53+(DATEDIF($AV$9,$AV$7,"y")),"")</f>
      </c>
      <c r="GF53" s="110">
        <f aca="true" t="shared" si="294" ref="GF53:GF83">IF($C53=DATEDIF($AV$9,$AV$7,"y")+32,$C53+(DATEDIF($AV$9,$AV$7,"y")),"")</f>
      </c>
      <c r="GG53" s="110">
        <f aca="true" t="shared" si="295" ref="GG53:GG83">IF($C53=DATEDIF($AV$9,$AV$7,"y")+33,$C53+(DATEDIF($AV$9,$AV$7,"y")),"")</f>
      </c>
      <c r="GH53" s="110">
        <f aca="true" t="shared" si="296" ref="GH53:GH83">IF($C53=DATEDIF($AV$9,$AV$7,"y")+34,$C53+(DATEDIF($AV$9,$AV$7,"y")),"")</f>
      </c>
      <c r="GI53" s="110">
        <f aca="true" t="shared" si="297" ref="GI53:GI83">IF($C53=DATEDIF($AV$9,$AV$7,"y")+35,$C53+(DATEDIF($AV$9,$AV$7,"y")),"")</f>
      </c>
      <c r="GJ53" s="110">
        <f aca="true" t="shared" si="298" ref="GJ53:GJ83">IF($C53=DATEDIF($AV$9,$AV$7,"y")+36,$C53+(DATEDIF($AV$9,$AV$7,"y")),"")</f>
      </c>
      <c r="GK53" s="110">
        <f aca="true" t="shared" si="299" ref="GK53:GK83">IF($C53=DATEDIF($AV$9,$AV$7,"y")+37,$C53+(DATEDIF($AV$9,$AV$7,"y")),"")</f>
      </c>
      <c r="GL53" s="110">
        <f aca="true" t="shared" si="300" ref="GL53:GL83">IF($C53=DATEDIF($AV$9,$AV$7,"y")+38,$C53+(DATEDIF($AV$9,$AV$7,"y")),"")</f>
      </c>
      <c r="GM53" s="110">
        <f aca="true" t="shared" si="301" ref="GM53:GM83">IF($C53=DATEDIF($AV$9,$AV$7,"y")+39,$C53+(DATEDIF($AV$9,$AV$7,"y")),"")</f>
      </c>
      <c r="GN53" s="110">
        <f aca="true" t="shared" si="302" ref="GN53:GN83">IF($C53=DATEDIF($AV$9,$AV$7,"y")+40,$C53+(DATEDIF($AV$9,$AV$7,"y")),"")</f>
        <v>40</v>
      </c>
      <c r="GO53" s="110">
        <f aca="true" t="shared" si="303" ref="GO53:GO83">IF($C53=DATEDIF($AV$9,$AV$7,"y")+41,$C53+(DATEDIF($AV$9,$AV$7,"y")),"")</f>
      </c>
      <c r="GP53" s="110">
        <f aca="true" t="shared" si="304" ref="GP53:GP83">IF($C53=DATEDIF($AV$9,$AV$7,"y")+42,$C53+(DATEDIF($AV$9,$AV$7,"y")),"")</f>
      </c>
      <c r="GQ53" s="110">
        <f aca="true" t="shared" si="305" ref="GQ53:GQ83">IF($C53=DATEDIF($AV$9,$AV$7,"y")+43,$C53+(DATEDIF($AV$9,$AV$7,"y")),"")</f>
      </c>
      <c r="GR53" s="110">
        <f aca="true" t="shared" si="306" ref="GR53:GR83">IF($C53=DATEDIF($AV$9,$AV$7,"y")+44,$C53+(DATEDIF($AV$9,$AV$7,"y")),"")</f>
      </c>
      <c r="GS53" s="110">
        <f aca="true" t="shared" si="307" ref="GS53:GS83">IF($C53=DATEDIF($AV$9,$AV$7,"y")+45,$C53+(DATEDIF($AV$9,$AV$7,"y")),"")</f>
      </c>
      <c r="GT53" s="110">
        <f aca="true" t="shared" si="308" ref="GT53:GT83">IF($C53=DATEDIF($AV$9,$AV$7,"y")+46,$C53+(DATEDIF($AV$9,$AV$7,"y")),"")</f>
      </c>
      <c r="GU53" s="110">
        <f aca="true" t="shared" si="309" ref="GU53:GU83">IF($C53=DATEDIF($AV$9,$AV$7,"y")+47,$C53+(DATEDIF($AV$9,$AV$7,"y")),"")</f>
      </c>
      <c r="GV53" s="110">
        <f aca="true" t="shared" si="310" ref="GV53:GV83">IF($C53=DATEDIF($AV$9,$AV$7,"y")+48,$C53+(DATEDIF($AV$9,$AV$7,"y")),"")</f>
      </c>
      <c r="GW53" s="110">
        <f aca="true" t="shared" si="311" ref="GW53:GW83">IF($C53=DATEDIF($AV$9,$AV$7,"y")+49,$C53+(DATEDIF($AV$9,$AV$7,"y")),"")</f>
      </c>
      <c r="GX53" s="110">
        <f aca="true" t="shared" si="312" ref="GX53:GX83">IF($C53=DATEDIF($AV$9,$AV$7,"y")+50,$C53+(DATEDIF($AV$9,$AV$7,"y")),"")</f>
      </c>
      <c r="GY53" s="110">
        <f aca="true" t="shared" si="313" ref="GY53:GY83">IF($C53=DATEDIF($AV$9,$AV$7,"y")+51,$C53+(DATEDIF($AV$9,$AV$7,"y")),"")</f>
      </c>
      <c r="GZ53" s="110">
        <f aca="true" t="shared" si="314" ref="GZ53:GZ83">IF($C53=DATEDIF($AV$9,$AV$7,"y")+52,$C53+(DATEDIF($AV$9,$AV$7,"y")),"")</f>
      </c>
      <c r="HA53" s="110">
        <f aca="true" t="shared" si="315" ref="HA53:HA83">IF($C53=DATEDIF($AV$9,$AV$7,"y")+53,$C53+(DATEDIF($AV$9,$AV$7,"y")),"")</f>
      </c>
      <c r="HB53" s="110">
        <f aca="true" t="shared" si="316" ref="HB53:HB83">IF($C53=DATEDIF($AV$9,$AV$7,"y")+54,$C53+(DATEDIF($AV$9,$AV$7,"y")),"")</f>
      </c>
      <c r="HC53" s="110">
        <f aca="true" t="shared" si="317" ref="HC53:HC83">IF($C53=DATEDIF($AV$9,$AV$7,"y")+55,$C53+(DATEDIF($AV$9,$AV$7,"y")),"")</f>
      </c>
      <c r="HD53" s="110">
        <f aca="true" t="shared" si="318" ref="HD53:HD83">IF($C53=DATEDIF($AV$9,$AV$7,"y")+56,$C53+(DATEDIF($AV$9,$AV$7,"y")),"")</f>
      </c>
      <c r="HE53" s="110">
        <f aca="true" t="shared" si="319" ref="HE53:HE83">IF($C53=DATEDIF($AV$9,$AV$7,"y")+57,$C53+(DATEDIF($AV$9,$AV$7,"y")),"")</f>
      </c>
      <c r="HF53" s="110">
        <f aca="true" t="shared" si="320" ref="HF53:HF83">IF($C53=DATEDIF($AV$9,$AV$7,"y")+58,$C53+(DATEDIF($AV$9,$AV$7,"y")),"")</f>
      </c>
      <c r="HG53" s="110">
        <f aca="true" t="shared" si="321" ref="HG53:HG83">IF($C53=DATEDIF($AV$9,$AV$7,"y")+59,$C53+(DATEDIF($AV$9,$AV$7,"y")),"")</f>
      </c>
      <c r="HH53" s="110">
        <f aca="true" t="shared" si="322" ref="HH53:HH83">IF($C53=DATEDIF($AV$9,$AV$7,"y")+60,$C53+(DATEDIF($AV$9,$AV$7,"y")),"")</f>
      </c>
      <c r="HI53" s="110">
        <f aca="true" t="shared" si="323" ref="HI53:HI83">IF($C53=DATEDIF($AV$9,$AV$7,"y")+61,$C53+(DATEDIF($AV$9,$AV$7,"y")),"")</f>
      </c>
      <c r="HJ53" s="110">
        <f aca="true" t="shared" si="324" ref="HJ53:HJ83">IF($C53=DATEDIF($AV$9,$AV$7,"y")+62,$C53+(DATEDIF($AV$9,$AV$7,"y")),"")</f>
      </c>
      <c r="HK53" s="110">
        <f aca="true" t="shared" si="325" ref="HK53:HK83">IF($C53=DATEDIF($AV$9,$AV$7,"y")+63,$C53+(DATEDIF($AV$9,$AV$7,"y")),"")</f>
      </c>
      <c r="HL53" s="110">
        <f aca="true" t="shared" si="326" ref="HL53:HL83">IF($C53=DATEDIF($AV$9,$AV$7,"y")+64,$C53+(DATEDIF($AV$9,$AV$7,"y")),"")</f>
      </c>
      <c r="HM53" s="110">
        <f aca="true" t="shared" si="327" ref="HM53:HM83">IF($C53=DATEDIF($AV$9,$AV$7,"y")+65,$C53+(DATEDIF($AV$9,$AV$7,"y")),"")</f>
      </c>
      <c r="HN53" s="110">
        <f aca="true" t="shared" si="328" ref="HN53:HN83">IF($C53=DATEDIF($AV$9,$AV$7,"y")+66,$C53+(DATEDIF($AV$9,$AV$7,"y")),"")</f>
      </c>
      <c r="HO53" s="110">
        <f aca="true" t="shared" si="329" ref="HO53:HO83">IF($C53=DATEDIF($AV$9,$AV$7,"y")+67,$C53+(DATEDIF($AV$9,$AV$7,"y")),"")</f>
      </c>
      <c r="HP53" s="110">
        <f aca="true" t="shared" si="330" ref="HP53:HP83">IF($C53=DATEDIF($AV$9,$AV$7,"y")+68,$C53+(DATEDIF($AV$9,$AV$7,"y")),"")</f>
      </c>
      <c r="HQ53" s="110">
        <f aca="true" t="shared" si="331" ref="HQ53:HQ83">IF($C53=DATEDIF($AV$9,$AV$7,"y")+69,$C53+(DATEDIF($AV$9,$AV$7,"y")),"")</f>
      </c>
      <c r="HR53" s="110">
        <f aca="true" t="shared" si="332" ref="HR53:HR83">IF($C53=DATEDIF($AV$9,$AV$7,"y")+70,$C53+(DATEDIF($AV$9,$AV$7,"y")),"")</f>
      </c>
      <c r="HT53" s="104">
        <f aca="true" t="shared" si="333" ref="HT53:HT83">CONCATENATE(EZ53,FA53,FB53,FC53,FD53,FE53,FF53,FG53,FH53,FI53,FJ53,FK53,FL53,FM53,FN53,FO53,FP53,FQ53,FR53,FS53,FT53,FU53,FV53,FW53,FX53,FY53)</f>
      </c>
      <c r="HU53" s="104" t="str">
        <f aca="true" t="shared" si="334" ref="HU53:HU83">CONCATENATE(FZ53,GA53,GB53,GC53,GD53,GE53,GF53,GG53,GH53,GI53,GJ53,GK53,GL53,GM53,GN53,GO53,GP53,GQ53,GR53,GS53,GT53,GU53,GV53,GW53,GX53)</f>
        <v>40</v>
      </c>
      <c r="HV53" s="104">
        <f aca="true" t="shared" si="335" ref="HV53:HV83">CONCATENATE(GY53,GZ53,HA53,HB53,HC53,HD53,HE53,HF53,HG53,HH53,HI53,HJ53,HK53,HL53,HM53,HN53,HO53,HP53,HQ53,HR53)</f>
      </c>
      <c r="HW53" s="104" t="str">
        <f t="shared" si="161"/>
        <v>40</v>
      </c>
    </row>
    <row r="54" spans="1:231" ht="22.5" customHeight="1">
      <c r="A54" s="7">
        <f aca="true" t="shared" si="336" ref="A54:B69">DATE(YEAR(A53)+1,MONTH(A53),DAY(A53))</f>
        <v>24473</v>
      </c>
      <c r="B54" s="8">
        <f t="shared" si="336"/>
        <v>24473</v>
      </c>
      <c r="C54" s="9">
        <v>41</v>
      </c>
      <c r="D54" s="10" t="str">
        <f t="shared" si="163"/>
        <v>41</v>
      </c>
      <c r="E54" s="219"/>
      <c r="F54" s="220"/>
      <c r="G54" s="221"/>
      <c r="H54" s="11"/>
      <c r="I54" s="219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5"/>
      <c r="AE54" s="12">
        <f t="shared" si="164"/>
      </c>
      <c r="AF54" s="201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41">
        <f t="shared" si="170"/>
        <v>0</v>
      </c>
      <c r="AS54" s="42">
        <f t="shared" si="175"/>
        <v>0</v>
      </c>
      <c r="AT54" s="9">
        <f t="shared" si="171"/>
        <v>0</v>
      </c>
      <c r="AU54" s="43">
        <f t="shared" si="172"/>
        <v>0</v>
      </c>
      <c r="AV54" s="107"/>
      <c r="AW54" s="119">
        <f t="shared" si="176"/>
      </c>
      <c r="AX54" s="119">
        <f t="shared" si="177"/>
      </c>
      <c r="AY54" s="119">
        <f t="shared" si="178"/>
      </c>
      <c r="AZ54" s="119">
        <f t="shared" si="179"/>
      </c>
      <c r="BA54" s="119">
        <f t="shared" si="180"/>
      </c>
      <c r="BB54" s="119">
        <f t="shared" si="181"/>
      </c>
      <c r="BC54" s="119">
        <f t="shared" si="182"/>
      </c>
      <c r="BD54" s="119">
        <f t="shared" si="183"/>
      </c>
      <c r="BE54" s="120">
        <f t="shared" si="184"/>
      </c>
      <c r="BF54" s="120">
        <f t="shared" si="185"/>
      </c>
      <c r="BG54" s="120">
        <f t="shared" si="186"/>
      </c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>
        <f t="shared" si="187"/>
      </c>
      <c r="BZ54" s="110">
        <f t="shared" si="188"/>
      </c>
      <c r="CA54" s="110">
        <f t="shared" si="189"/>
      </c>
      <c r="CB54" s="110">
        <f t="shared" si="190"/>
      </c>
      <c r="CC54" s="110">
        <f t="shared" si="191"/>
      </c>
      <c r="CD54" s="110">
        <f t="shared" si="192"/>
      </c>
      <c r="CE54" s="110">
        <f t="shared" si="193"/>
      </c>
      <c r="CF54" s="110">
        <f t="shared" si="194"/>
      </c>
      <c r="CG54" s="110">
        <f t="shared" si="195"/>
      </c>
      <c r="CH54" s="110">
        <f t="shared" si="196"/>
      </c>
      <c r="CI54" s="110">
        <f t="shared" si="197"/>
      </c>
      <c r="CJ54" s="110">
        <f t="shared" si="198"/>
      </c>
      <c r="CK54" s="111">
        <f t="shared" si="199"/>
      </c>
      <c r="CL54" s="110">
        <f t="shared" si="200"/>
      </c>
      <c r="CM54" s="110">
        <f t="shared" si="201"/>
      </c>
      <c r="CN54" s="110">
        <f t="shared" si="202"/>
      </c>
      <c r="CO54" s="110">
        <f t="shared" si="203"/>
      </c>
      <c r="CP54" s="110">
        <f t="shared" si="204"/>
      </c>
      <c r="CQ54" s="110">
        <f t="shared" si="205"/>
      </c>
      <c r="CR54" s="110">
        <f t="shared" si="206"/>
      </c>
      <c r="CS54" s="110">
        <f t="shared" si="207"/>
      </c>
      <c r="CT54" s="110">
        <f t="shared" si="208"/>
      </c>
      <c r="CU54" s="110">
        <f t="shared" si="209"/>
      </c>
      <c r="CV54" s="110">
        <f t="shared" si="210"/>
      </c>
      <c r="CW54" s="110">
        <f t="shared" si="211"/>
      </c>
      <c r="CX54" s="110" t="str">
        <f t="shared" si="212"/>
        <v>41</v>
      </c>
      <c r="CY54" s="110">
        <f t="shared" si="213"/>
      </c>
      <c r="CZ54" s="110">
        <f t="shared" si="214"/>
      </c>
      <c r="DA54" s="110">
        <f t="shared" si="215"/>
      </c>
      <c r="DB54" s="110">
        <f t="shared" si="216"/>
      </c>
      <c r="DC54" s="110">
        <f t="shared" si="217"/>
      </c>
      <c r="DD54" s="110">
        <f t="shared" si="218"/>
      </c>
      <c r="DE54" s="110">
        <f t="shared" si="219"/>
      </c>
      <c r="DF54" s="110">
        <f t="shared" si="220"/>
      </c>
      <c r="DG54" s="110">
        <f t="shared" si="221"/>
      </c>
      <c r="DH54" s="110">
        <f t="shared" si="222"/>
      </c>
      <c r="DI54" s="110">
        <f t="shared" si="223"/>
      </c>
      <c r="DJ54" s="110">
        <f t="shared" si="224"/>
      </c>
      <c r="DK54" s="110">
        <f t="shared" si="225"/>
      </c>
      <c r="DL54" s="110">
        <f t="shared" si="226"/>
      </c>
      <c r="DM54" s="110">
        <f t="shared" si="227"/>
      </c>
      <c r="DN54" s="110">
        <f t="shared" si="228"/>
      </c>
      <c r="DO54" s="110">
        <f t="shared" si="229"/>
      </c>
      <c r="DP54" s="110">
        <f t="shared" si="230"/>
      </c>
      <c r="DQ54" s="110">
        <f t="shared" si="231"/>
      </c>
      <c r="DR54" s="110">
        <f t="shared" si="232"/>
      </c>
      <c r="DS54" s="110">
        <f t="shared" si="233"/>
      </c>
      <c r="DT54" s="110">
        <f t="shared" si="234"/>
      </c>
      <c r="DU54" s="110">
        <f t="shared" si="235"/>
      </c>
      <c r="DV54" s="110">
        <f t="shared" si="236"/>
      </c>
      <c r="DW54" s="110">
        <f t="shared" si="237"/>
      </c>
      <c r="DX54" s="110">
        <f t="shared" si="238"/>
      </c>
      <c r="DY54" s="110">
        <f t="shared" si="239"/>
      </c>
      <c r="DZ54" s="110">
        <f t="shared" si="240"/>
      </c>
      <c r="EA54" s="110">
        <f t="shared" si="241"/>
      </c>
      <c r="EB54" s="104">
        <f t="shared" si="166"/>
      </c>
      <c r="EC54" s="104" t="str">
        <f t="shared" si="167"/>
        <v>41</v>
      </c>
      <c r="ED54" s="104">
        <f t="shared" si="168"/>
      </c>
      <c r="EE54" s="104" t="str">
        <f t="shared" si="169"/>
        <v>41</v>
      </c>
      <c r="EF54" s="110">
        <f t="shared" si="242"/>
      </c>
      <c r="EG54" s="110">
        <f t="shared" si="243"/>
      </c>
      <c r="EH54" s="110">
        <f t="shared" si="244"/>
      </c>
      <c r="EI54" s="110">
        <f t="shared" si="245"/>
      </c>
      <c r="EJ54" s="110">
        <f t="shared" si="246"/>
      </c>
      <c r="EK54" s="110">
        <f t="shared" si="247"/>
      </c>
      <c r="EL54" s="110">
        <f t="shared" si="248"/>
      </c>
      <c r="EM54" s="110">
        <f t="shared" si="249"/>
      </c>
      <c r="EN54" s="110">
        <f t="shared" si="250"/>
      </c>
      <c r="EO54" s="110">
        <f t="shared" si="251"/>
      </c>
      <c r="EP54" s="110">
        <f t="shared" si="252"/>
      </c>
      <c r="EQ54" s="110">
        <f t="shared" si="253"/>
      </c>
      <c r="ER54" s="110">
        <f t="shared" si="254"/>
      </c>
      <c r="ES54" s="110">
        <f t="shared" si="255"/>
      </c>
      <c r="ET54" s="110">
        <f t="shared" si="256"/>
      </c>
      <c r="EU54" s="110">
        <f t="shared" si="257"/>
      </c>
      <c r="EV54" s="110">
        <f t="shared" si="258"/>
      </c>
      <c r="EW54" s="110">
        <f t="shared" si="259"/>
      </c>
      <c r="EX54" s="110">
        <f t="shared" si="260"/>
      </c>
      <c r="EY54" s="110">
        <f t="shared" si="261"/>
      </c>
      <c r="EZ54" s="110">
        <f t="shared" si="262"/>
      </c>
      <c r="FA54" s="110">
        <f t="shared" si="263"/>
      </c>
      <c r="FB54" s="110">
        <f t="shared" si="264"/>
      </c>
      <c r="FC54" s="110">
        <f t="shared" si="265"/>
      </c>
      <c r="FD54" s="110">
        <f t="shared" si="266"/>
      </c>
      <c r="FE54" s="110">
        <f t="shared" si="267"/>
      </c>
      <c r="FF54" s="110">
        <f t="shared" si="268"/>
      </c>
      <c r="FG54" s="110">
        <f t="shared" si="269"/>
      </c>
      <c r="FH54" s="110">
        <f t="shared" si="270"/>
      </c>
      <c r="FI54" s="110">
        <f t="shared" si="271"/>
      </c>
      <c r="FJ54" s="110">
        <f t="shared" si="272"/>
      </c>
      <c r="FK54" s="110">
        <f t="shared" si="273"/>
      </c>
      <c r="FL54" s="110">
        <f t="shared" si="274"/>
      </c>
      <c r="FM54" s="110">
        <f t="shared" si="275"/>
      </c>
      <c r="FN54" s="110">
        <f t="shared" si="276"/>
      </c>
      <c r="FO54" s="110">
        <f t="shared" si="277"/>
      </c>
      <c r="FP54" s="110">
        <f t="shared" si="278"/>
      </c>
      <c r="FQ54" s="110">
        <f t="shared" si="279"/>
      </c>
      <c r="FR54" s="110">
        <f t="shared" si="280"/>
      </c>
      <c r="FS54" s="110">
        <f t="shared" si="281"/>
      </c>
      <c r="FT54" s="110">
        <f t="shared" si="282"/>
      </c>
      <c r="FU54" s="110">
        <f t="shared" si="283"/>
      </c>
      <c r="FV54" s="110">
        <f t="shared" si="284"/>
      </c>
      <c r="FW54" s="110">
        <f t="shared" si="285"/>
      </c>
      <c r="FX54" s="110">
        <f t="shared" si="286"/>
      </c>
      <c r="FY54" s="110">
        <f t="shared" si="287"/>
      </c>
      <c r="FZ54" s="110">
        <f t="shared" si="288"/>
      </c>
      <c r="GA54" s="110">
        <f t="shared" si="289"/>
      </c>
      <c r="GB54" s="110">
        <f t="shared" si="290"/>
      </c>
      <c r="GC54" s="110">
        <f t="shared" si="291"/>
      </c>
      <c r="GD54" s="110">
        <f t="shared" si="292"/>
      </c>
      <c r="GE54" s="110">
        <f t="shared" si="293"/>
      </c>
      <c r="GF54" s="110">
        <f t="shared" si="294"/>
      </c>
      <c r="GG54" s="110">
        <f t="shared" si="295"/>
      </c>
      <c r="GH54" s="110">
        <f t="shared" si="296"/>
      </c>
      <c r="GI54" s="110">
        <f t="shared" si="297"/>
      </c>
      <c r="GJ54" s="110">
        <f t="shared" si="298"/>
      </c>
      <c r="GK54" s="110">
        <f t="shared" si="299"/>
      </c>
      <c r="GL54" s="110">
        <f t="shared" si="300"/>
      </c>
      <c r="GM54" s="110">
        <f t="shared" si="301"/>
      </c>
      <c r="GN54" s="110">
        <f t="shared" si="302"/>
      </c>
      <c r="GO54" s="110">
        <f t="shared" si="303"/>
        <v>41</v>
      </c>
      <c r="GP54" s="110">
        <f t="shared" si="304"/>
      </c>
      <c r="GQ54" s="110">
        <f t="shared" si="305"/>
      </c>
      <c r="GR54" s="110">
        <f t="shared" si="306"/>
      </c>
      <c r="GS54" s="110">
        <f t="shared" si="307"/>
      </c>
      <c r="GT54" s="110">
        <f t="shared" si="308"/>
      </c>
      <c r="GU54" s="110">
        <f t="shared" si="309"/>
      </c>
      <c r="GV54" s="110">
        <f t="shared" si="310"/>
      </c>
      <c r="GW54" s="110">
        <f t="shared" si="311"/>
      </c>
      <c r="GX54" s="110">
        <f t="shared" si="312"/>
      </c>
      <c r="GY54" s="110">
        <f t="shared" si="313"/>
      </c>
      <c r="GZ54" s="110">
        <f t="shared" si="314"/>
      </c>
      <c r="HA54" s="110">
        <f t="shared" si="315"/>
      </c>
      <c r="HB54" s="110">
        <f t="shared" si="316"/>
      </c>
      <c r="HC54" s="110">
        <f t="shared" si="317"/>
      </c>
      <c r="HD54" s="110">
        <f t="shared" si="318"/>
      </c>
      <c r="HE54" s="110">
        <f t="shared" si="319"/>
      </c>
      <c r="HF54" s="110">
        <f t="shared" si="320"/>
      </c>
      <c r="HG54" s="110">
        <f t="shared" si="321"/>
      </c>
      <c r="HH54" s="110">
        <f t="shared" si="322"/>
      </c>
      <c r="HI54" s="110">
        <f t="shared" si="323"/>
      </c>
      <c r="HJ54" s="110">
        <f t="shared" si="324"/>
      </c>
      <c r="HK54" s="110">
        <f t="shared" si="325"/>
      </c>
      <c r="HL54" s="110">
        <f t="shared" si="326"/>
      </c>
      <c r="HM54" s="110">
        <f t="shared" si="327"/>
      </c>
      <c r="HN54" s="110">
        <f t="shared" si="328"/>
      </c>
      <c r="HO54" s="110">
        <f t="shared" si="329"/>
      </c>
      <c r="HP54" s="110">
        <f t="shared" si="330"/>
      </c>
      <c r="HQ54" s="110">
        <f t="shared" si="331"/>
      </c>
      <c r="HR54" s="110">
        <f t="shared" si="332"/>
      </c>
      <c r="HT54" s="104">
        <f t="shared" si="333"/>
      </c>
      <c r="HU54" s="104" t="str">
        <f t="shared" si="334"/>
        <v>41</v>
      </c>
      <c r="HV54" s="104">
        <f t="shared" si="335"/>
      </c>
      <c r="HW54" s="104" t="str">
        <f t="shared" si="161"/>
        <v>41</v>
      </c>
    </row>
    <row r="55" spans="1:231" ht="22.5" customHeight="1">
      <c r="A55" s="13">
        <f t="shared" si="336"/>
        <v>24838</v>
      </c>
      <c r="B55" s="14">
        <f t="shared" si="336"/>
        <v>24838</v>
      </c>
      <c r="C55" s="15">
        <v>42</v>
      </c>
      <c r="D55" s="16" t="str">
        <f t="shared" si="163"/>
        <v>42</v>
      </c>
      <c r="E55" s="230"/>
      <c r="F55" s="231"/>
      <c r="G55" s="232"/>
      <c r="H55" s="17"/>
      <c r="I55" s="230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3"/>
      <c r="AE55" s="18">
        <f t="shared" si="164"/>
      </c>
      <c r="AF55" s="203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38">
        <f t="shared" si="170"/>
        <v>0</v>
      </c>
      <c r="AS55" s="39">
        <f t="shared" si="175"/>
        <v>0</v>
      </c>
      <c r="AT55" s="15">
        <f t="shared" si="171"/>
        <v>0</v>
      </c>
      <c r="AU55" s="40">
        <f t="shared" si="172"/>
        <v>0</v>
      </c>
      <c r="AV55" s="107">
        <v>1</v>
      </c>
      <c r="AW55" s="119">
        <f t="shared" si="176"/>
      </c>
      <c r="AX55" s="119">
        <f t="shared" si="177"/>
      </c>
      <c r="AY55" s="119">
        <f t="shared" si="178"/>
      </c>
      <c r="AZ55" s="119">
        <f t="shared" si="179"/>
      </c>
      <c r="BA55" s="119">
        <f t="shared" si="180"/>
      </c>
      <c r="BB55" s="119">
        <f t="shared" si="181"/>
      </c>
      <c r="BC55" s="119">
        <f t="shared" si="182"/>
      </c>
      <c r="BD55" s="119">
        <f t="shared" si="183"/>
      </c>
      <c r="BE55" s="120">
        <f t="shared" si="184"/>
      </c>
      <c r="BF55" s="120">
        <f t="shared" si="185"/>
      </c>
      <c r="BG55" s="120">
        <f t="shared" si="186"/>
      </c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>
        <f t="shared" si="187"/>
      </c>
      <c r="BZ55" s="110">
        <f t="shared" si="188"/>
      </c>
      <c r="CA55" s="110">
        <f t="shared" si="189"/>
      </c>
      <c r="CB55" s="110">
        <f t="shared" si="190"/>
      </c>
      <c r="CC55" s="110">
        <f t="shared" si="191"/>
      </c>
      <c r="CD55" s="110">
        <f t="shared" si="192"/>
      </c>
      <c r="CE55" s="110">
        <f t="shared" si="193"/>
      </c>
      <c r="CF55" s="110">
        <f t="shared" si="194"/>
      </c>
      <c r="CG55" s="110">
        <f t="shared" si="195"/>
      </c>
      <c r="CH55" s="110">
        <f t="shared" si="196"/>
      </c>
      <c r="CI55" s="110">
        <f t="shared" si="197"/>
      </c>
      <c r="CJ55" s="110">
        <f t="shared" si="198"/>
      </c>
      <c r="CK55" s="111">
        <f t="shared" si="199"/>
      </c>
      <c r="CL55" s="110">
        <f t="shared" si="200"/>
      </c>
      <c r="CM55" s="110">
        <f t="shared" si="201"/>
      </c>
      <c r="CN55" s="110">
        <f t="shared" si="202"/>
      </c>
      <c r="CO55" s="110">
        <f t="shared" si="203"/>
      </c>
      <c r="CP55" s="110">
        <f t="shared" si="204"/>
      </c>
      <c r="CQ55" s="110">
        <f t="shared" si="205"/>
      </c>
      <c r="CR55" s="110">
        <f t="shared" si="206"/>
      </c>
      <c r="CS55" s="110">
        <f t="shared" si="207"/>
      </c>
      <c r="CT55" s="110">
        <f t="shared" si="208"/>
      </c>
      <c r="CU55" s="110">
        <f t="shared" si="209"/>
      </c>
      <c r="CV55" s="110">
        <f t="shared" si="210"/>
      </c>
      <c r="CW55" s="110">
        <f t="shared" si="211"/>
      </c>
      <c r="CX55" s="110">
        <f t="shared" si="212"/>
      </c>
      <c r="CY55" s="110" t="str">
        <f t="shared" si="213"/>
        <v>42</v>
      </c>
      <c r="CZ55" s="110">
        <f t="shared" si="214"/>
      </c>
      <c r="DA55" s="110">
        <f t="shared" si="215"/>
      </c>
      <c r="DB55" s="110">
        <f t="shared" si="216"/>
      </c>
      <c r="DC55" s="110">
        <f t="shared" si="217"/>
      </c>
      <c r="DD55" s="110">
        <f t="shared" si="218"/>
      </c>
      <c r="DE55" s="110">
        <f t="shared" si="219"/>
      </c>
      <c r="DF55" s="110">
        <f t="shared" si="220"/>
      </c>
      <c r="DG55" s="110">
        <f t="shared" si="221"/>
      </c>
      <c r="DH55" s="110">
        <f t="shared" si="222"/>
      </c>
      <c r="DI55" s="110">
        <f t="shared" si="223"/>
      </c>
      <c r="DJ55" s="110">
        <f t="shared" si="224"/>
      </c>
      <c r="DK55" s="110">
        <f t="shared" si="225"/>
      </c>
      <c r="DL55" s="110">
        <f t="shared" si="226"/>
      </c>
      <c r="DM55" s="110">
        <f t="shared" si="227"/>
      </c>
      <c r="DN55" s="110">
        <f t="shared" si="228"/>
      </c>
      <c r="DO55" s="110">
        <f t="shared" si="229"/>
      </c>
      <c r="DP55" s="110">
        <f t="shared" si="230"/>
      </c>
      <c r="DQ55" s="110">
        <f t="shared" si="231"/>
      </c>
      <c r="DR55" s="110">
        <f t="shared" si="232"/>
      </c>
      <c r="DS55" s="110">
        <f t="shared" si="233"/>
      </c>
      <c r="DT55" s="110">
        <f t="shared" si="234"/>
      </c>
      <c r="DU55" s="110">
        <f t="shared" si="235"/>
      </c>
      <c r="DV55" s="110">
        <f t="shared" si="236"/>
      </c>
      <c r="DW55" s="110">
        <f t="shared" si="237"/>
      </c>
      <c r="DX55" s="110">
        <f t="shared" si="238"/>
      </c>
      <c r="DY55" s="110">
        <f t="shared" si="239"/>
      </c>
      <c r="DZ55" s="110">
        <f t="shared" si="240"/>
      </c>
      <c r="EA55" s="110">
        <f t="shared" si="241"/>
      </c>
      <c r="EB55" s="104">
        <f t="shared" si="166"/>
      </c>
      <c r="EC55" s="104" t="str">
        <f t="shared" si="167"/>
        <v>42</v>
      </c>
      <c r="ED55" s="104">
        <f t="shared" si="168"/>
      </c>
      <c r="EE55" s="104" t="str">
        <f t="shared" si="169"/>
        <v>42</v>
      </c>
      <c r="EF55" s="110">
        <f t="shared" si="242"/>
      </c>
      <c r="EG55" s="110">
        <f t="shared" si="243"/>
      </c>
      <c r="EH55" s="110">
        <f t="shared" si="244"/>
      </c>
      <c r="EI55" s="110">
        <f t="shared" si="245"/>
      </c>
      <c r="EJ55" s="110">
        <f t="shared" si="246"/>
      </c>
      <c r="EK55" s="110">
        <f t="shared" si="247"/>
      </c>
      <c r="EL55" s="110">
        <f t="shared" si="248"/>
      </c>
      <c r="EM55" s="110">
        <f t="shared" si="249"/>
      </c>
      <c r="EN55" s="110">
        <f t="shared" si="250"/>
      </c>
      <c r="EO55" s="110">
        <f t="shared" si="251"/>
      </c>
      <c r="EP55" s="110">
        <f t="shared" si="252"/>
      </c>
      <c r="EQ55" s="110">
        <f t="shared" si="253"/>
      </c>
      <c r="ER55" s="110">
        <f t="shared" si="254"/>
      </c>
      <c r="ES55" s="110">
        <f t="shared" si="255"/>
      </c>
      <c r="ET55" s="110">
        <f t="shared" si="256"/>
      </c>
      <c r="EU55" s="110">
        <f t="shared" si="257"/>
      </c>
      <c r="EV55" s="110">
        <f t="shared" si="258"/>
      </c>
      <c r="EW55" s="110">
        <f t="shared" si="259"/>
      </c>
      <c r="EX55" s="110">
        <f t="shared" si="260"/>
      </c>
      <c r="EY55" s="110">
        <f t="shared" si="261"/>
      </c>
      <c r="EZ55" s="110">
        <f t="shared" si="262"/>
      </c>
      <c r="FA55" s="110">
        <f t="shared" si="263"/>
      </c>
      <c r="FB55" s="110">
        <f t="shared" si="264"/>
      </c>
      <c r="FC55" s="110">
        <f t="shared" si="265"/>
      </c>
      <c r="FD55" s="110">
        <f t="shared" si="266"/>
      </c>
      <c r="FE55" s="110">
        <f t="shared" si="267"/>
      </c>
      <c r="FF55" s="110">
        <f t="shared" si="268"/>
      </c>
      <c r="FG55" s="110">
        <f t="shared" si="269"/>
      </c>
      <c r="FH55" s="110">
        <f t="shared" si="270"/>
      </c>
      <c r="FI55" s="110">
        <f t="shared" si="271"/>
      </c>
      <c r="FJ55" s="110">
        <f t="shared" si="272"/>
      </c>
      <c r="FK55" s="110">
        <f t="shared" si="273"/>
      </c>
      <c r="FL55" s="110">
        <f t="shared" si="274"/>
      </c>
      <c r="FM55" s="110">
        <f t="shared" si="275"/>
      </c>
      <c r="FN55" s="110">
        <f t="shared" si="276"/>
      </c>
      <c r="FO55" s="110">
        <f t="shared" si="277"/>
      </c>
      <c r="FP55" s="110">
        <f t="shared" si="278"/>
      </c>
      <c r="FQ55" s="110">
        <f t="shared" si="279"/>
      </c>
      <c r="FR55" s="110">
        <f t="shared" si="280"/>
      </c>
      <c r="FS55" s="110">
        <f t="shared" si="281"/>
      </c>
      <c r="FT55" s="110">
        <f t="shared" si="282"/>
      </c>
      <c r="FU55" s="110">
        <f t="shared" si="283"/>
      </c>
      <c r="FV55" s="110">
        <f t="shared" si="284"/>
      </c>
      <c r="FW55" s="110">
        <f t="shared" si="285"/>
      </c>
      <c r="FX55" s="110">
        <f t="shared" si="286"/>
      </c>
      <c r="FY55" s="110">
        <f t="shared" si="287"/>
      </c>
      <c r="FZ55" s="110">
        <f t="shared" si="288"/>
      </c>
      <c r="GA55" s="110">
        <f t="shared" si="289"/>
      </c>
      <c r="GB55" s="110">
        <f t="shared" si="290"/>
      </c>
      <c r="GC55" s="110">
        <f t="shared" si="291"/>
      </c>
      <c r="GD55" s="110">
        <f t="shared" si="292"/>
      </c>
      <c r="GE55" s="110">
        <f t="shared" si="293"/>
      </c>
      <c r="GF55" s="110">
        <f t="shared" si="294"/>
      </c>
      <c r="GG55" s="110">
        <f t="shared" si="295"/>
      </c>
      <c r="GH55" s="110">
        <f t="shared" si="296"/>
      </c>
      <c r="GI55" s="110">
        <f t="shared" si="297"/>
      </c>
      <c r="GJ55" s="110">
        <f t="shared" si="298"/>
      </c>
      <c r="GK55" s="110">
        <f t="shared" si="299"/>
      </c>
      <c r="GL55" s="110">
        <f t="shared" si="300"/>
      </c>
      <c r="GM55" s="110">
        <f t="shared" si="301"/>
      </c>
      <c r="GN55" s="110">
        <f t="shared" si="302"/>
      </c>
      <c r="GO55" s="110">
        <f t="shared" si="303"/>
      </c>
      <c r="GP55" s="110">
        <f t="shared" si="304"/>
        <v>42</v>
      </c>
      <c r="GQ55" s="110">
        <f t="shared" si="305"/>
      </c>
      <c r="GR55" s="110">
        <f t="shared" si="306"/>
      </c>
      <c r="GS55" s="110">
        <f t="shared" si="307"/>
      </c>
      <c r="GT55" s="110">
        <f t="shared" si="308"/>
      </c>
      <c r="GU55" s="110">
        <f t="shared" si="309"/>
      </c>
      <c r="GV55" s="110">
        <f t="shared" si="310"/>
      </c>
      <c r="GW55" s="110">
        <f t="shared" si="311"/>
      </c>
      <c r="GX55" s="110">
        <f t="shared" si="312"/>
      </c>
      <c r="GY55" s="110">
        <f t="shared" si="313"/>
      </c>
      <c r="GZ55" s="110">
        <f t="shared" si="314"/>
      </c>
      <c r="HA55" s="110">
        <f t="shared" si="315"/>
      </c>
      <c r="HB55" s="110">
        <f t="shared" si="316"/>
      </c>
      <c r="HC55" s="110">
        <f t="shared" si="317"/>
      </c>
      <c r="HD55" s="110">
        <f t="shared" si="318"/>
      </c>
      <c r="HE55" s="110">
        <f t="shared" si="319"/>
      </c>
      <c r="HF55" s="110">
        <f t="shared" si="320"/>
      </c>
      <c r="HG55" s="110">
        <f t="shared" si="321"/>
      </c>
      <c r="HH55" s="110">
        <f t="shared" si="322"/>
      </c>
      <c r="HI55" s="110">
        <f t="shared" si="323"/>
      </c>
      <c r="HJ55" s="110">
        <f t="shared" si="324"/>
      </c>
      <c r="HK55" s="110">
        <f t="shared" si="325"/>
      </c>
      <c r="HL55" s="110">
        <f t="shared" si="326"/>
      </c>
      <c r="HM55" s="110">
        <f t="shared" si="327"/>
      </c>
      <c r="HN55" s="110">
        <f t="shared" si="328"/>
      </c>
      <c r="HO55" s="110">
        <f t="shared" si="329"/>
      </c>
      <c r="HP55" s="110">
        <f t="shared" si="330"/>
      </c>
      <c r="HQ55" s="110">
        <f t="shared" si="331"/>
      </c>
      <c r="HR55" s="110">
        <f t="shared" si="332"/>
      </c>
      <c r="HT55" s="104">
        <f t="shared" si="333"/>
      </c>
      <c r="HU55" s="104" t="str">
        <f t="shared" si="334"/>
        <v>42</v>
      </c>
      <c r="HV55" s="104">
        <f t="shared" si="335"/>
      </c>
      <c r="HW55" s="104" t="str">
        <f t="shared" si="161"/>
        <v>42</v>
      </c>
    </row>
    <row r="56" spans="1:231" ht="22.5" customHeight="1">
      <c r="A56" s="7">
        <f t="shared" si="336"/>
        <v>25204</v>
      </c>
      <c r="B56" s="8">
        <f t="shared" si="336"/>
        <v>25204</v>
      </c>
      <c r="C56" s="9">
        <v>43</v>
      </c>
      <c r="D56" s="10" t="str">
        <f t="shared" si="163"/>
        <v>43</v>
      </c>
      <c r="E56" s="219"/>
      <c r="F56" s="220"/>
      <c r="G56" s="221"/>
      <c r="H56" s="11"/>
      <c r="I56" s="219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5"/>
      <c r="AE56" s="12">
        <f t="shared" si="164"/>
      </c>
      <c r="AF56" s="201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41">
        <f t="shared" si="170"/>
        <v>0</v>
      </c>
      <c r="AS56" s="42">
        <f t="shared" si="175"/>
        <v>0</v>
      </c>
      <c r="AT56" s="9">
        <f t="shared" si="171"/>
        <v>0</v>
      </c>
      <c r="AU56" s="43">
        <f t="shared" si="172"/>
        <v>0</v>
      </c>
      <c r="AV56" s="107"/>
      <c r="AW56" s="119">
        <f t="shared" si="176"/>
      </c>
      <c r="AX56" s="119">
        <f t="shared" si="177"/>
      </c>
      <c r="AY56" s="119">
        <f t="shared" si="178"/>
      </c>
      <c r="AZ56" s="119">
        <f t="shared" si="179"/>
      </c>
      <c r="BA56" s="119">
        <f t="shared" si="180"/>
      </c>
      <c r="BB56" s="119">
        <f t="shared" si="181"/>
      </c>
      <c r="BC56" s="119">
        <f t="shared" si="182"/>
      </c>
      <c r="BD56" s="119">
        <f t="shared" si="183"/>
      </c>
      <c r="BE56" s="120">
        <f t="shared" si="184"/>
      </c>
      <c r="BF56" s="120">
        <f t="shared" si="185"/>
      </c>
      <c r="BG56" s="120">
        <f t="shared" si="186"/>
      </c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>
        <f t="shared" si="187"/>
      </c>
      <c r="BZ56" s="110">
        <f t="shared" si="188"/>
      </c>
      <c r="CA56" s="110">
        <f t="shared" si="189"/>
      </c>
      <c r="CB56" s="110">
        <f t="shared" si="190"/>
      </c>
      <c r="CC56" s="110">
        <f t="shared" si="191"/>
      </c>
      <c r="CD56" s="110">
        <f t="shared" si="192"/>
      </c>
      <c r="CE56" s="110">
        <f t="shared" si="193"/>
      </c>
      <c r="CF56" s="110">
        <f t="shared" si="194"/>
      </c>
      <c r="CG56" s="110">
        <f t="shared" si="195"/>
      </c>
      <c r="CH56" s="110">
        <f t="shared" si="196"/>
      </c>
      <c r="CI56" s="110">
        <f t="shared" si="197"/>
      </c>
      <c r="CJ56" s="110">
        <f t="shared" si="198"/>
      </c>
      <c r="CK56" s="111">
        <f t="shared" si="199"/>
      </c>
      <c r="CL56" s="110">
        <f t="shared" si="200"/>
      </c>
      <c r="CM56" s="110">
        <f t="shared" si="201"/>
      </c>
      <c r="CN56" s="110">
        <f t="shared" si="202"/>
      </c>
      <c r="CO56" s="110">
        <f t="shared" si="203"/>
      </c>
      <c r="CP56" s="110">
        <f t="shared" si="204"/>
      </c>
      <c r="CQ56" s="110">
        <f t="shared" si="205"/>
      </c>
      <c r="CR56" s="110">
        <f t="shared" si="206"/>
      </c>
      <c r="CS56" s="110">
        <f t="shared" si="207"/>
      </c>
      <c r="CT56" s="110">
        <f t="shared" si="208"/>
      </c>
      <c r="CU56" s="110">
        <f t="shared" si="209"/>
      </c>
      <c r="CV56" s="110">
        <f t="shared" si="210"/>
      </c>
      <c r="CW56" s="110">
        <f t="shared" si="211"/>
      </c>
      <c r="CX56" s="110">
        <f t="shared" si="212"/>
      </c>
      <c r="CY56" s="110">
        <f t="shared" si="213"/>
      </c>
      <c r="CZ56" s="110" t="str">
        <f t="shared" si="214"/>
        <v>43</v>
      </c>
      <c r="DA56" s="110">
        <f t="shared" si="215"/>
      </c>
      <c r="DB56" s="110">
        <f t="shared" si="216"/>
      </c>
      <c r="DC56" s="110">
        <f t="shared" si="217"/>
      </c>
      <c r="DD56" s="110">
        <f t="shared" si="218"/>
      </c>
      <c r="DE56" s="110">
        <f t="shared" si="219"/>
      </c>
      <c r="DF56" s="110">
        <f t="shared" si="220"/>
      </c>
      <c r="DG56" s="110">
        <f t="shared" si="221"/>
      </c>
      <c r="DH56" s="110">
        <f t="shared" si="222"/>
      </c>
      <c r="DI56" s="110">
        <f t="shared" si="223"/>
      </c>
      <c r="DJ56" s="110">
        <f t="shared" si="224"/>
      </c>
      <c r="DK56" s="110">
        <f t="shared" si="225"/>
      </c>
      <c r="DL56" s="110">
        <f t="shared" si="226"/>
      </c>
      <c r="DM56" s="110">
        <f t="shared" si="227"/>
      </c>
      <c r="DN56" s="110">
        <f t="shared" si="228"/>
      </c>
      <c r="DO56" s="110">
        <f t="shared" si="229"/>
      </c>
      <c r="DP56" s="110">
        <f t="shared" si="230"/>
      </c>
      <c r="DQ56" s="110">
        <f t="shared" si="231"/>
      </c>
      <c r="DR56" s="110">
        <f t="shared" si="232"/>
      </c>
      <c r="DS56" s="110">
        <f t="shared" si="233"/>
      </c>
      <c r="DT56" s="110">
        <f t="shared" si="234"/>
      </c>
      <c r="DU56" s="110">
        <f t="shared" si="235"/>
      </c>
      <c r="DV56" s="110">
        <f t="shared" si="236"/>
      </c>
      <c r="DW56" s="110">
        <f t="shared" si="237"/>
      </c>
      <c r="DX56" s="110">
        <f t="shared" si="238"/>
      </c>
      <c r="DY56" s="110">
        <f t="shared" si="239"/>
      </c>
      <c r="DZ56" s="110">
        <f t="shared" si="240"/>
      </c>
      <c r="EA56" s="110">
        <f t="shared" si="241"/>
      </c>
      <c r="EB56" s="104">
        <f t="shared" si="166"/>
      </c>
      <c r="EC56" s="104" t="str">
        <f t="shared" si="167"/>
        <v>43</v>
      </c>
      <c r="ED56" s="104">
        <f t="shared" si="168"/>
      </c>
      <c r="EE56" s="104" t="str">
        <f t="shared" si="169"/>
        <v>43</v>
      </c>
      <c r="EF56" s="110">
        <f t="shared" si="242"/>
      </c>
      <c r="EG56" s="110">
        <f t="shared" si="243"/>
      </c>
      <c r="EH56" s="110">
        <f t="shared" si="244"/>
      </c>
      <c r="EI56" s="110">
        <f t="shared" si="245"/>
      </c>
      <c r="EJ56" s="110">
        <f t="shared" si="246"/>
      </c>
      <c r="EK56" s="110">
        <f t="shared" si="247"/>
      </c>
      <c r="EL56" s="110">
        <f t="shared" si="248"/>
      </c>
      <c r="EM56" s="110">
        <f t="shared" si="249"/>
      </c>
      <c r="EN56" s="110">
        <f t="shared" si="250"/>
      </c>
      <c r="EO56" s="110">
        <f t="shared" si="251"/>
      </c>
      <c r="EP56" s="110">
        <f t="shared" si="252"/>
      </c>
      <c r="EQ56" s="110">
        <f t="shared" si="253"/>
      </c>
      <c r="ER56" s="110">
        <f t="shared" si="254"/>
      </c>
      <c r="ES56" s="110">
        <f t="shared" si="255"/>
      </c>
      <c r="ET56" s="110">
        <f t="shared" si="256"/>
      </c>
      <c r="EU56" s="110">
        <f t="shared" si="257"/>
      </c>
      <c r="EV56" s="110">
        <f t="shared" si="258"/>
      </c>
      <c r="EW56" s="110">
        <f t="shared" si="259"/>
      </c>
      <c r="EX56" s="110">
        <f t="shared" si="260"/>
      </c>
      <c r="EY56" s="110">
        <f t="shared" si="261"/>
      </c>
      <c r="EZ56" s="110">
        <f t="shared" si="262"/>
      </c>
      <c r="FA56" s="110">
        <f t="shared" si="263"/>
      </c>
      <c r="FB56" s="110">
        <f t="shared" si="264"/>
      </c>
      <c r="FC56" s="110">
        <f t="shared" si="265"/>
      </c>
      <c r="FD56" s="110">
        <f t="shared" si="266"/>
      </c>
      <c r="FE56" s="110">
        <f t="shared" si="267"/>
      </c>
      <c r="FF56" s="110">
        <f t="shared" si="268"/>
      </c>
      <c r="FG56" s="110">
        <f t="shared" si="269"/>
      </c>
      <c r="FH56" s="110">
        <f t="shared" si="270"/>
      </c>
      <c r="FI56" s="110">
        <f t="shared" si="271"/>
      </c>
      <c r="FJ56" s="110">
        <f t="shared" si="272"/>
      </c>
      <c r="FK56" s="110">
        <f t="shared" si="273"/>
      </c>
      <c r="FL56" s="110">
        <f t="shared" si="274"/>
      </c>
      <c r="FM56" s="110">
        <f t="shared" si="275"/>
      </c>
      <c r="FN56" s="110">
        <f t="shared" si="276"/>
      </c>
      <c r="FO56" s="110">
        <f t="shared" si="277"/>
      </c>
      <c r="FP56" s="110">
        <f t="shared" si="278"/>
      </c>
      <c r="FQ56" s="110">
        <f t="shared" si="279"/>
      </c>
      <c r="FR56" s="110">
        <f t="shared" si="280"/>
      </c>
      <c r="FS56" s="110">
        <f t="shared" si="281"/>
      </c>
      <c r="FT56" s="110">
        <f t="shared" si="282"/>
      </c>
      <c r="FU56" s="110">
        <f t="shared" si="283"/>
      </c>
      <c r="FV56" s="110">
        <f t="shared" si="284"/>
      </c>
      <c r="FW56" s="110">
        <f t="shared" si="285"/>
      </c>
      <c r="FX56" s="110">
        <f t="shared" si="286"/>
      </c>
      <c r="FY56" s="110">
        <f t="shared" si="287"/>
      </c>
      <c r="FZ56" s="110">
        <f t="shared" si="288"/>
      </c>
      <c r="GA56" s="110">
        <f t="shared" si="289"/>
      </c>
      <c r="GB56" s="110">
        <f t="shared" si="290"/>
      </c>
      <c r="GC56" s="110">
        <f t="shared" si="291"/>
      </c>
      <c r="GD56" s="110">
        <f t="shared" si="292"/>
      </c>
      <c r="GE56" s="110">
        <f t="shared" si="293"/>
      </c>
      <c r="GF56" s="110">
        <f t="shared" si="294"/>
      </c>
      <c r="GG56" s="110">
        <f t="shared" si="295"/>
      </c>
      <c r="GH56" s="110">
        <f t="shared" si="296"/>
      </c>
      <c r="GI56" s="110">
        <f t="shared" si="297"/>
      </c>
      <c r="GJ56" s="110">
        <f t="shared" si="298"/>
      </c>
      <c r="GK56" s="110">
        <f t="shared" si="299"/>
      </c>
      <c r="GL56" s="110">
        <f t="shared" si="300"/>
      </c>
      <c r="GM56" s="110">
        <f t="shared" si="301"/>
      </c>
      <c r="GN56" s="110">
        <f t="shared" si="302"/>
      </c>
      <c r="GO56" s="110">
        <f t="shared" si="303"/>
      </c>
      <c r="GP56" s="110">
        <f t="shared" si="304"/>
      </c>
      <c r="GQ56" s="110">
        <f t="shared" si="305"/>
        <v>43</v>
      </c>
      <c r="GR56" s="110">
        <f t="shared" si="306"/>
      </c>
      <c r="GS56" s="110">
        <f t="shared" si="307"/>
      </c>
      <c r="GT56" s="110">
        <f t="shared" si="308"/>
      </c>
      <c r="GU56" s="110">
        <f t="shared" si="309"/>
      </c>
      <c r="GV56" s="110">
        <f t="shared" si="310"/>
      </c>
      <c r="GW56" s="110">
        <f t="shared" si="311"/>
      </c>
      <c r="GX56" s="110">
        <f t="shared" si="312"/>
      </c>
      <c r="GY56" s="110">
        <f t="shared" si="313"/>
      </c>
      <c r="GZ56" s="110">
        <f t="shared" si="314"/>
      </c>
      <c r="HA56" s="110">
        <f t="shared" si="315"/>
      </c>
      <c r="HB56" s="110">
        <f t="shared" si="316"/>
      </c>
      <c r="HC56" s="110">
        <f t="shared" si="317"/>
      </c>
      <c r="HD56" s="110">
        <f t="shared" si="318"/>
      </c>
      <c r="HE56" s="110">
        <f t="shared" si="319"/>
      </c>
      <c r="HF56" s="110">
        <f t="shared" si="320"/>
      </c>
      <c r="HG56" s="110">
        <f t="shared" si="321"/>
      </c>
      <c r="HH56" s="110">
        <f t="shared" si="322"/>
      </c>
      <c r="HI56" s="110">
        <f t="shared" si="323"/>
      </c>
      <c r="HJ56" s="110">
        <f t="shared" si="324"/>
      </c>
      <c r="HK56" s="110">
        <f t="shared" si="325"/>
      </c>
      <c r="HL56" s="110">
        <f t="shared" si="326"/>
      </c>
      <c r="HM56" s="110">
        <f t="shared" si="327"/>
      </c>
      <c r="HN56" s="110">
        <f t="shared" si="328"/>
      </c>
      <c r="HO56" s="110">
        <f t="shared" si="329"/>
      </c>
      <c r="HP56" s="110">
        <f t="shared" si="330"/>
      </c>
      <c r="HQ56" s="110">
        <f t="shared" si="331"/>
      </c>
      <c r="HR56" s="110">
        <f t="shared" si="332"/>
      </c>
      <c r="HT56" s="104">
        <f t="shared" si="333"/>
      </c>
      <c r="HU56" s="104" t="str">
        <f t="shared" si="334"/>
        <v>43</v>
      </c>
      <c r="HV56" s="104">
        <f t="shared" si="335"/>
      </c>
      <c r="HW56" s="104" t="str">
        <f t="shared" si="161"/>
        <v>43</v>
      </c>
    </row>
    <row r="57" spans="1:231" ht="22.5" customHeight="1">
      <c r="A57" s="13">
        <f t="shared" si="336"/>
        <v>25569</v>
      </c>
      <c r="B57" s="14">
        <f t="shared" si="336"/>
        <v>25569</v>
      </c>
      <c r="C57" s="15">
        <v>44</v>
      </c>
      <c r="D57" s="16" t="str">
        <f t="shared" si="163"/>
        <v>44</v>
      </c>
      <c r="E57" s="230"/>
      <c r="F57" s="231"/>
      <c r="G57" s="232"/>
      <c r="H57" s="17"/>
      <c r="I57" s="230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3"/>
      <c r="AE57" s="18" t="str">
        <f t="shared" si="164"/>
        <v>&lt;国民年金の特例納付実施①&gt;</v>
      </c>
      <c r="AF57" s="203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38">
        <f t="shared" si="170"/>
        <v>0</v>
      </c>
      <c r="AS57" s="39">
        <f t="shared" si="175"/>
        <v>0</v>
      </c>
      <c r="AT57" s="15">
        <f t="shared" si="171"/>
        <v>0</v>
      </c>
      <c r="AU57" s="40">
        <f t="shared" si="172"/>
        <v>0</v>
      </c>
      <c r="AV57" s="107">
        <v>1</v>
      </c>
      <c r="AW57" s="119" t="str">
        <f t="shared" si="176"/>
        <v>&lt;国民年金の特例納付実施①&gt;</v>
      </c>
      <c r="AX57" s="119">
        <f t="shared" si="177"/>
      </c>
      <c r="AY57" s="119">
        <f t="shared" si="178"/>
      </c>
      <c r="AZ57" s="119">
        <f t="shared" si="179"/>
      </c>
      <c r="BA57" s="119">
        <f t="shared" si="180"/>
      </c>
      <c r="BB57" s="119">
        <f t="shared" si="181"/>
      </c>
      <c r="BC57" s="119">
        <f t="shared" si="182"/>
      </c>
      <c r="BD57" s="119">
        <f t="shared" si="183"/>
      </c>
      <c r="BE57" s="120">
        <f t="shared" si="184"/>
      </c>
      <c r="BF57" s="120">
        <f t="shared" si="185"/>
      </c>
      <c r="BG57" s="120">
        <f t="shared" si="186"/>
      </c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>
        <f t="shared" si="187"/>
      </c>
      <c r="BZ57" s="110">
        <f t="shared" si="188"/>
      </c>
      <c r="CA57" s="110">
        <f t="shared" si="189"/>
      </c>
      <c r="CB57" s="110">
        <f t="shared" si="190"/>
      </c>
      <c r="CC57" s="110">
        <f t="shared" si="191"/>
      </c>
      <c r="CD57" s="110">
        <f t="shared" si="192"/>
      </c>
      <c r="CE57" s="110">
        <f t="shared" si="193"/>
      </c>
      <c r="CF57" s="110">
        <f t="shared" si="194"/>
      </c>
      <c r="CG57" s="110">
        <f t="shared" si="195"/>
      </c>
      <c r="CH57" s="110">
        <f t="shared" si="196"/>
      </c>
      <c r="CI57" s="110">
        <f t="shared" si="197"/>
      </c>
      <c r="CJ57" s="110">
        <f t="shared" si="198"/>
      </c>
      <c r="CK57" s="111">
        <f t="shared" si="199"/>
      </c>
      <c r="CL57" s="110">
        <f t="shared" si="200"/>
      </c>
      <c r="CM57" s="110">
        <f t="shared" si="201"/>
      </c>
      <c r="CN57" s="110">
        <f t="shared" si="202"/>
      </c>
      <c r="CO57" s="110">
        <f t="shared" si="203"/>
      </c>
      <c r="CP57" s="110">
        <f t="shared" si="204"/>
      </c>
      <c r="CQ57" s="110">
        <f t="shared" si="205"/>
      </c>
      <c r="CR57" s="110">
        <f t="shared" si="206"/>
      </c>
      <c r="CS57" s="110">
        <f t="shared" si="207"/>
      </c>
      <c r="CT57" s="110">
        <f t="shared" si="208"/>
      </c>
      <c r="CU57" s="110">
        <f t="shared" si="209"/>
      </c>
      <c r="CV57" s="110">
        <f t="shared" si="210"/>
      </c>
      <c r="CW57" s="110">
        <f t="shared" si="211"/>
      </c>
      <c r="CX57" s="110">
        <f t="shared" si="212"/>
      </c>
      <c r="CY57" s="110">
        <f t="shared" si="213"/>
      </c>
      <c r="CZ57" s="110">
        <f t="shared" si="214"/>
      </c>
      <c r="DA57" s="110" t="str">
        <f t="shared" si="215"/>
        <v>44</v>
      </c>
      <c r="DB57" s="110">
        <f t="shared" si="216"/>
      </c>
      <c r="DC57" s="110">
        <f t="shared" si="217"/>
      </c>
      <c r="DD57" s="110">
        <f t="shared" si="218"/>
      </c>
      <c r="DE57" s="110">
        <f t="shared" si="219"/>
      </c>
      <c r="DF57" s="110">
        <f t="shared" si="220"/>
      </c>
      <c r="DG57" s="110">
        <f t="shared" si="221"/>
      </c>
      <c r="DH57" s="110">
        <f t="shared" si="222"/>
      </c>
      <c r="DI57" s="110">
        <f t="shared" si="223"/>
      </c>
      <c r="DJ57" s="110">
        <f t="shared" si="224"/>
      </c>
      <c r="DK57" s="110">
        <f t="shared" si="225"/>
      </c>
      <c r="DL57" s="110">
        <f t="shared" si="226"/>
      </c>
      <c r="DM57" s="110">
        <f t="shared" si="227"/>
      </c>
      <c r="DN57" s="110">
        <f t="shared" si="228"/>
      </c>
      <c r="DO57" s="110">
        <f t="shared" si="229"/>
      </c>
      <c r="DP57" s="110">
        <f t="shared" si="230"/>
      </c>
      <c r="DQ57" s="110">
        <f t="shared" si="231"/>
      </c>
      <c r="DR57" s="110">
        <f t="shared" si="232"/>
      </c>
      <c r="DS57" s="110">
        <f t="shared" si="233"/>
      </c>
      <c r="DT57" s="110">
        <f t="shared" si="234"/>
      </c>
      <c r="DU57" s="110">
        <f t="shared" si="235"/>
      </c>
      <c r="DV57" s="110">
        <f t="shared" si="236"/>
      </c>
      <c r="DW57" s="110">
        <f t="shared" si="237"/>
      </c>
      <c r="DX57" s="110">
        <f t="shared" si="238"/>
      </c>
      <c r="DY57" s="110">
        <f t="shared" si="239"/>
      </c>
      <c r="DZ57" s="110">
        <f t="shared" si="240"/>
      </c>
      <c r="EA57" s="110">
        <f t="shared" si="241"/>
      </c>
      <c r="EB57" s="104">
        <f t="shared" si="166"/>
      </c>
      <c r="EC57" s="104" t="str">
        <f t="shared" si="167"/>
        <v>44</v>
      </c>
      <c r="ED57" s="104">
        <f t="shared" si="168"/>
      </c>
      <c r="EE57" s="104" t="str">
        <f t="shared" si="169"/>
        <v>44</v>
      </c>
      <c r="EF57" s="110">
        <f t="shared" si="242"/>
      </c>
      <c r="EG57" s="110">
        <f t="shared" si="243"/>
      </c>
      <c r="EH57" s="110">
        <f t="shared" si="244"/>
      </c>
      <c r="EI57" s="110">
        <f t="shared" si="245"/>
      </c>
      <c r="EJ57" s="110">
        <f t="shared" si="246"/>
      </c>
      <c r="EK57" s="110">
        <f t="shared" si="247"/>
      </c>
      <c r="EL57" s="110">
        <f t="shared" si="248"/>
      </c>
      <c r="EM57" s="110">
        <f t="shared" si="249"/>
      </c>
      <c r="EN57" s="110">
        <f t="shared" si="250"/>
      </c>
      <c r="EO57" s="110">
        <f t="shared" si="251"/>
      </c>
      <c r="EP57" s="110">
        <f t="shared" si="252"/>
      </c>
      <c r="EQ57" s="110">
        <f t="shared" si="253"/>
      </c>
      <c r="ER57" s="110">
        <f t="shared" si="254"/>
      </c>
      <c r="ES57" s="110">
        <f t="shared" si="255"/>
      </c>
      <c r="ET57" s="110">
        <f t="shared" si="256"/>
      </c>
      <c r="EU57" s="110">
        <f t="shared" si="257"/>
      </c>
      <c r="EV57" s="110">
        <f t="shared" si="258"/>
      </c>
      <c r="EW57" s="110">
        <f t="shared" si="259"/>
      </c>
      <c r="EX57" s="110">
        <f t="shared" si="260"/>
      </c>
      <c r="EY57" s="110">
        <f t="shared" si="261"/>
      </c>
      <c r="EZ57" s="110">
        <f t="shared" si="262"/>
      </c>
      <c r="FA57" s="110">
        <f t="shared" si="263"/>
      </c>
      <c r="FB57" s="110">
        <f t="shared" si="264"/>
      </c>
      <c r="FC57" s="110">
        <f t="shared" si="265"/>
      </c>
      <c r="FD57" s="110">
        <f t="shared" si="266"/>
      </c>
      <c r="FE57" s="110">
        <f t="shared" si="267"/>
      </c>
      <c r="FF57" s="110">
        <f t="shared" si="268"/>
      </c>
      <c r="FG57" s="110">
        <f t="shared" si="269"/>
      </c>
      <c r="FH57" s="110">
        <f t="shared" si="270"/>
      </c>
      <c r="FI57" s="110">
        <f t="shared" si="271"/>
      </c>
      <c r="FJ57" s="110">
        <f t="shared" si="272"/>
      </c>
      <c r="FK57" s="110">
        <f t="shared" si="273"/>
      </c>
      <c r="FL57" s="110">
        <f t="shared" si="274"/>
      </c>
      <c r="FM57" s="110">
        <f t="shared" si="275"/>
      </c>
      <c r="FN57" s="110">
        <f t="shared" si="276"/>
      </c>
      <c r="FO57" s="110">
        <f t="shared" si="277"/>
      </c>
      <c r="FP57" s="110">
        <f t="shared" si="278"/>
      </c>
      <c r="FQ57" s="110">
        <f t="shared" si="279"/>
      </c>
      <c r="FR57" s="110">
        <f t="shared" si="280"/>
      </c>
      <c r="FS57" s="110">
        <f t="shared" si="281"/>
      </c>
      <c r="FT57" s="110">
        <f t="shared" si="282"/>
      </c>
      <c r="FU57" s="110">
        <f t="shared" si="283"/>
      </c>
      <c r="FV57" s="110">
        <f t="shared" si="284"/>
      </c>
      <c r="FW57" s="110">
        <f t="shared" si="285"/>
      </c>
      <c r="FX57" s="110">
        <f t="shared" si="286"/>
      </c>
      <c r="FY57" s="110">
        <f t="shared" si="287"/>
      </c>
      <c r="FZ57" s="110">
        <f t="shared" si="288"/>
      </c>
      <c r="GA57" s="110">
        <f t="shared" si="289"/>
      </c>
      <c r="GB57" s="110">
        <f t="shared" si="290"/>
      </c>
      <c r="GC57" s="110">
        <f t="shared" si="291"/>
      </c>
      <c r="GD57" s="110">
        <f t="shared" si="292"/>
      </c>
      <c r="GE57" s="110">
        <f t="shared" si="293"/>
      </c>
      <c r="GF57" s="110">
        <f t="shared" si="294"/>
      </c>
      <c r="GG57" s="110">
        <f t="shared" si="295"/>
      </c>
      <c r="GH57" s="110">
        <f t="shared" si="296"/>
      </c>
      <c r="GI57" s="110">
        <f t="shared" si="297"/>
      </c>
      <c r="GJ57" s="110">
        <f t="shared" si="298"/>
      </c>
      <c r="GK57" s="110">
        <f t="shared" si="299"/>
      </c>
      <c r="GL57" s="110">
        <f t="shared" si="300"/>
      </c>
      <c r="GM57" s="110">
        <f t="shared" si="301"/>
      </c>
      <c r="GN57" s="110">
        <f t="shared" si="302"/>
      </c>
      <c r="GO57" s="110">
        <f t="shared" si="303"/>
      </c>
      <c r="GP57" s="110">
        <f t="shared" si="304"/>
      </c>
      <c r="GQ57" s="110">
        <f t="shared" si="305"/>
      </c>
      <c r="GR57" s="110">
        <f t="shared" si="306"/>
        <v>44</v>
      </c>
      <c r="GS57" s="110">
        <f t="shared" si="307"/>
      </c>
      <c r="GT57" s="110">
        <f t="shared" si="308"/>
      </c>
      <c r="GU57" s="110">
        <f t="shared" si="309"/>
      </c>
      <c r="GV57" s="110">
        <f t="shared" si="310"/>
      </c>
      <c r="GW57" s="110">
        <f t="shared" si="311"/>
      </c>
      <c r="GX57" s="110">
        <f t="shared" si="312"/>
      </c>
      <c r="GY57" s="110">
        <f t="shared" si="313"/>
      </c>
      <c r="GZ57" s="110">
        <f t="shared" si="314"/>
      </c>
      <c r="HA57" s="110">
        <f t="shared" si="315"/>
      </c>
      <c r="HB57" s="110">
        <f t="shared" si="316"/>
      </c>
      <c r="HC57" s="110">
        <f t="shared" si="317"/>
      </c>
      <c r="HD57" s="110">
        <f t="shared" si="318"/>
      </c>
      <c r="HE57" s="110">
        <f t="shared" si="319"/>
      </c>
      <c r="HF57" s="110">
        <f t="shared" si="320"/>
      </c>
      <c r="HG57" s="110">
        <f t="shared" si="321"/>
      </c>
      <c r="HH57" s="110">
        <f t="shared" si="322"/>
      </c>
      <c r="HI57" s="110">
        <f t="shared" si="323"/>
      </c>
      <c r="HJ57" s="110">
        <f t="shared" si="324"/>
      </c>
      <c r="HK57" s="110">
        <f t="shared" si="325"/>
      </c>
      <c r="HL57" s="110">
        <f t="shared" si="326"/>
      </c>
      <c r="HM57" s="110">
        <f t="shared" si="327"/>
      </c>
      <c r="HN57" s="110">
        <f t="shared" si="328"/>
      </c>
      <c r="HO57" s="110">
        <f t="shared" si="329"/>
      </c>
      <c r="HP57" s="110">
        <f t="shared" si="330"/>
      </c>
      <c r="HQ57" s="110">
        <f t="shared" si="331"/>
      </c>
      <c r="HR57" s="110">
        <f t="shared" si="332"/>
      </c>
      <c r="HT57" s="104">
        <f t="shared" si="333"/>
      </c>
      <c r="HU57" s="104" t="str">
        <f t="shared" si="334"/>
        <v>44</v>
      </c>
      <c r="HV57" s="104">
        <f t="shared" si="335"/>
      </c>
      <c r="HW57" s="104" t="str">
        <f t="shared" si="161"/>
        <v>44</v>
      </c>
    </row>
    <row r="58" spans="1:231" ht="22.5" customHeight="1">
      <c r="A58" s="7">
        <f t="shared" si="336"/>
        <v>25934</v>
      </c>
      <c r="B58" s="8">
        <f t="shared" si="336"/>
        <v>25934</v>
      </c>
      <c r="C58" s="9">
        <v>45</v>
      </c>
      <c r="D58" s="10" t="str">
        <f t="shared" si="163"/>
        <v>45</v>
      </c>
      <c r="E58" s="219"/>
      <c r="F58" s="220"/>
      <c r="G58" s="221"/>
      <c r="H58" s="11"/>
      <c r="I58" s="219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5"/>
      <c r="AE58" s="12">
        <f t="shared" si="164"/>
      </c>
      <c r="AF58" s="201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41">
        <f t="shared" si="170"/>
        <v>0</v>
      </c>
      <c r="AS58" s="42">
        <f t="shared" si="175"/>
        <v>0</v>
      </c>
      <c r="AT58" s="9">
        <f t="shared" si="171"/>
        <v>0</v>
      </c>
      <c r="AU58" s="43">
        <f t="shared" si="172"/>
        <v>0</v>
      </c>
      <c r="AV58" s="107"/>
      <c r="AW58" s="119">
        <f t="shared" si="176"/>
      </c>
      <c r="AX58" s="119">
        <f t="shared" si="177"/>
      </c>
      <c r="AY58" s="119">
        <f t="shared" si="178"/>
      </c>
      <c r="AZ58" s="119">
        <f t="shared" si="179"/>
      </c>
      <c r="BA58" s="119">
        <f t="shared" si="180"/>
      </c>
      <c r="BB58" s="119">
        <f t="shared" si="181"/>
      </c>
      <c r="BC58" s="119">
        <f t="shared" si="182"/>
      </c>
      <c r="BD58" s="119">
        <f t="shared" si="183"/>
      </c>
      <c r="BE58" s="120">
        <f t="shared" si="184"/>
      </c>
      <c r="BF58" s="120">
        <f t="shared" si="185"/>
      </c>
      <c r="BG58" s="120">
        <f t="shared" si="186"/>
      </c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>
        <f t="shared" si="187"/>
      </c>
      <c r="BZ58" s="110">
        <f t="shared" si="188"/>
      </c>
      <c r="CA58" s="110">
        <f t="shared" si="189"/>
      </c>
      <c r="CB58" s="110">
        <f t="shared" si="190"/>
      </c>
      <c r="CC58" s="110">
        <f t="shared" si="191"/>
      </c>
      <c r="CD58" s="110">
        <f t="shared" si="192"/>
      </c>
      <c r="CE58" s="110">
        <f t="shared" si="193"/>
      </c>
      <c r="CF58" s="110">
        <f t="shared" si="194"/>
      </c>
      <c r="CG58" s="110">
        <f t="shared" si="195"/>
      </c>
      <c r="CH58" s="110">
        <f t="shared" si="196"/>
      </c>
      <c r="CI58" s="110">
        <f t="shared" si="197"/>
      </c>
      <c r="CJ58" s="110">
        <f t="shared" si="198"/>
      </c>
      <c r="CK58" s="111">
        <f t="shared" si="199"/>
      </c>
      <c r="CL58" s="110">
        <f t="shared" si="200"/>
      </c>
      <c r="CM58" s="110">
        <f t="shared" si="201"/>
      </c>
      <c r="CN58" s="110">
        <f t="shared" si="202"/>
      </c>
      <c r="CO58" s="110">
        <f t="shared" si="203"/>
      </c>
      <c r="CP58" s="110">
        <f t="shared" si="204"/>
      </c>
      <c r="CQ58" s="110">
        <f t="shared" si="205"/>
      </c>
      <c r="CR58" s="110">
        <f t="shared" si="206"/>
      </c>
      <c r="CS58" s="110">
        <f t="shared" si="207"/>
      </c>
      <c r="CT58" s="110">
        <f t="shared" si="208"/>
      </c>
      <c r="CU58" s="110">
        <f t="shared" si="209"/>
      </c>
      <c r="CV58" s="110">
        <f t="shared" si="210"/>
      </c>
      <c r="CW58" s="110">
        <f t="shared" si="211"/>
      </c>
      <c r="CX58" s="110">
        <f t="shared" si="212"/>
      </c>
      <c r="CY58" s="110">
        <f t="shared" si="213"/>
      </c>
      <c r="CZ58" s="110">
        <f t="shared" si="214"/>
      </c>
      <c r="DA58" s="110">
        <f t="shared" si="215"/>
      </c>
      <c r="DB58" s="110" t="str">
        <f t="shared" si="216"/>
        <v>45</v>
      </c>
      <c r="DC58" s="110">
        <f t="shared" si="217"/>
      </c>
      <c r="DD58" s="110">
        <f t="shared" si="218"/>
      </c>
      <c r="DE58" s="110">
        <f t="shared" si="219"/>
      </c>
      <c r="DF58" s="110">
        <f t="shared" si="220"/>
      </c>
      <c r="DG58" s="110">
        <f t="shared" si="221"/>
      </c>
      <c r="DH58" s="110">
        <f t="shared" si="222"/>
      </c>
      <c r="DI58" s="110">
        <f t="shared" si="223"/>
      </c>
      <c r="DJ58" s="110">
        <f t="shared" si="224"/>
      </c>
      <c r="DK58" s="110">
        <f t="shared" si="225"/>
      </c>
      <c r="DL58" s="110">
        <f t="shared" si="226"/>
      </c>
      <c r="DM58" s="110">
        <f t="shared" si="227"/>
      </c>
      <c r="DN58" s="110">
        <f t="shared" si="228"/>
      </c>
      <c r="DO58" s="110">
        <f t="shared" si="229"/>
      </c>
      <c r="DP58" s="110">
        <f t="shared" si="230"/>
      </c>
      <c r="DQ58" s="110">
        <f t="shared" si="231"/>
      </c>
      <c r="DR58" s="110">
        <f t="shared" si="232"/>
      </c>
      <c r="DS58" s="110">
        <f t="shared" si="233"/>
      </c>
      <c r="DT58" s="110">
        <f t="shared" si="234"/>
      </c>
      <c r="DU58" s="110">
        <f t="shared" si="235"/>
      </c>
      <c r="DV58" s="110">
        <f t="shared" si="236"/>
      </c>
      <c r="DW58" s="110">
        <f t="shared" si="237"/>
      </c>
      <c r="DX58" s="110">
        <f t="shared" si="238"/>
      </c>
      <c r="DY58" s="110">
        <f t="shared" si="239"/>
      </c>
      <c r="DZ58" s="110">
        <f t="shared" si="240"/>
      </c>
      <c r="EA58" s="110">
        <f t="shared" si="241"/>
      </c>
      <c r="EB58" s="104">
        <f t="shared" si="166"/>
      </c>
      <c r="EC58" s="104" t="str">
        <f t="shared" si="167"/>
        <v>45</v>
      </c>
      <c r="ED58" s="104">
        <f t="shared" si="168"/>
      </c>
      <c r="EE58" s="104" t="str">
        <f t="shared" si="169"/>
        <v>45</v>
      </c>
      <c r="EF58" s="110">
        <f t="shared" si="242"/>
      </c>
      <c r="EG58" s="110">
        <f t="shared" si="243"/>
      </c>
      <c r="EH58" s="110">
        <f t="shared" si="244"/>
      </c>
      <c r="EI58" s="110">
        <f t="shared" si="245"/>
      </c>
      <c r="EJ58" s="110">
        <f t="shared" si="246"/>
      </c>
      <c r="EK58" s="110">
        <f t="shared" si="247"/>
      </c>
      <c r="EL58" s="110">
        <f t="shared" si="248"/>
      </c>
      <c r="EM58" s="110">
        <f t="shared" si="249"/>
      </c>
      <c r="EN58" s="110">
        <f t="shared" si="250"/>
      </c>
      <c r="EO58" s="110">
        <f t="shared" si="251"/>
      </c>
      <c r="EP58" s="110">
        <f t="shared" si="252"/>
      </c>
      <c r="EQ58" s="110">
        <f t="shared" si="253"/>
      </c>
      <c r="ER58" s="110">
        <f t="shared" si="254"/>
      </c>
      <c r="ES58" s="110">
        <f t="shared" si="255"/>
      </c>
      <c r="ET58" s="110">
        <f t="shared" si="256"/>
      </c>
      <c r="EU58" s="110">
        <f t="shared" si="257"/>
      </c>
      <c r="EV58" s="110">
        <f t="shared" si="258"/>
      </c>
      <c r="EW58" s="110">
        <f t="shared" si="259"/>
      </c>
      <c r="EX58" s="110">
        <f t="shared" si="260"/>
      </c>
      <c r="EY58" s="110">
        <f t="shared" si="261"/>
      </c>
      <c r="EZ58" s="110">
        <f t="shared" si="262"/>
      </c>
      <c r="FA58" s="110">
        <f t="shared" si="263"/>
      </c>
      <c r="FB58" s="110">
        <f t="shared" si="264"/>
      </c>
      <c r="FC58" s="110">
        <f t="shared" si="265"/>
      </c>
      <c r="FD58" s="110">
        <f t="shared" si="266"/>
      </c>
      <c r="FE58" s="110">
        <f t="shared" si="267"/>
      </c>
      <c r="FF58" s="110">
        <f t="shared" si="268"/>
      </c>
      <c r="FG58" s="110">
        <f t="shared" si="269"/>
      </c>
      <c r="FH58" s="110">
        <f t="shared" si="270"/>
      </c>
      <c r="FI58" s="110">
        <f t="shared" si="271"/>
      </c>
      <c r="FJ58" s="110">
        <f t="shared" si="272"/>
      </c>
      <c r="FK58" s="110">
        <f t="shared" si="273"/>
      </c>
      <c r="FL58" s="110">
        <f t="shared" si="274"/>
      </c>
      <c r="FM58" s="110">
        <f t="shared" si="275"/>
      </c>
      <c r="FN58" s="110">
        <f t="shared" si="276"/>
      </c>
      <c r="FO58" s="110">
        <f t="shared" si="277"/>
      </c>
      <c r="FP58" s="110">
        <f t="shared" si="278"/>
      </c>
      <c r="FQ58" s="110">
        <f t="shared" si="279"/>
      </c>
      <c r="FR58" s="110">
        <f t="shared" si="280"/>
      </c>
      <c r="FS58" s="110">
        <f t="shared" si="281"/>
      </c>
      <c r="FT58" s="110">
        <f t="shared" si="282"/>
      </c>
      <c r="FU58" s="110">
        <f t="shared" si="283"/>
      </c>
      <c r="FV58" s="110">
        <f t="shared" si="284"/>
      </c>
      <c r="FW58" s="110">
        <f t="shared" si="285"/>
      </c>
      <c r="FX58" s="110">
        <f t="shared" si="286"/>
      </c>
      <c r="FY58" s="110">
        <f t="shared" si="287"/>
      </c>
      <c r="FZ58" s="110">
        <f t="shared" si="288"/>
      </c>
      <c r="GA58" s="110">
        <f t="shared" si="289"/>
      </c>
      <c r="GB58" s="110">
        <f t="shared" si="290"/>
      </c>
      <c r="GC58" s="110">
        <f t="shared" si="291"/>
      </c>
      <c r="GD58" s="110">
        <f t="shared" si="292"/>
      </c>
      <c r="GE58" s="110">
        <f t="shared" si="293"/>
      </c>
      <c r="GF58" s="110">
        <f t="shared" si="294"/>
      </c>
      <c r="GG58" s="110">
        <f t="shared" si="295"/>
      </c>
      <c r="GH58" s="110">
        <f t="shared" si="296"/>
      </c>
      <c r="GI58" s="110">
        <f t="shared" si="297"/>
      </c>
      <c r="GJ58" s="110">
        <f t="shared" si="298"/>
      </c>
      <c r="GK58" s="110">
        <f t="shared" si="299"/>
      </c>
      <c r="GL58" s="110">
        <f t="shared" si="300"/>
      </c>
      <c r="GM58" s="110">
        <f t="shared" si="301"/>
      </c>
      <c r="GN58" s="110">
        <f t="shared" si="302"/>
      </c>
      <c r="GO58" s="110">
        <f t="shared" si="303"/>
      </c>
      <c r="GP58" s="110">
        <f t="shared" si="304"/>
      </c>
      <c r="GQ58" s="110">
        <f t="shared" si="305"/>
      </c>
      <c r="GR58" s="110">
        <f t="shared" si="306"/>
      </c>
      <c r="GS58" s="110">
        <f t="shared" si="307"/>
        <v>45</v>
      </c>
      <c r="GT58" s="110">
        <f t="shared" si="308"/>
      </c>
      <c r="GU58" s="110">
        <f t="shared" si="309"/>
      </c>
      <c r="GV58" s="110">
        <f t="shared" si="310"/>
      </c>
      <c r="GW58" s="110">
        <f t="shared" si="311"/>
      </c>
      <c r="GX58" s="110">
        <f t="shared" si="312"/>
      </c>
      <c r="GY58" s="110">
        <f t="shared" si="313"/>
      </c>
      <c r="GZ58" s="110">
        <f t="shared" si="314"/>
      </c>
      <c r="HA58" s="110">
        <f t="shared" si="315"/>
      </c>
      <c r="HB58" s="110">
        <f t="shared" si="316"/>
      </c>
      <c r="HC58" s="110">
        <f t="shared" si="317"/>
      </c>
      <c r="HD58" s="110">
        <f t="shared" si="318"/>
      </c>
      <c r="HE58" s="110">
        <f t="shared" si="319"/>
      </c>
      <c r="HF58" s="110">
        <f t="shared" si="320"/>
      </c>
      <c r="HG58" s="110">
        <f t="shared" si="321"/>
      </c>
      <c r="HH58" s="110">
        <f t="shared" si="322"/>
      </c>
      <c r="HI58" s="110">
        <f t="shared" si="323"/>
      </c>
      <c r="HJ58" s="110">
        <f t="shared" si="324"/>
      </c>
      <c r="HK58" s="110">
        <f t="shared" si="325"/>
      </c>
      <c r="HL58" s="110">
        <f t="shared" si="326"/>
      </c>
      <c r="HM58" s="110">
        <f t="shared" si="327"/>
      </c>
      <c r="HN58" s="110">
        <f t="shared" si="328"/>
      </c>
      <c r="HO58" s="110">
        <f t="shared" si="329"/>
      </c>
      <c r="HP58" s="110">
        <f t="shared" si="330"/>
      </c>
      <c r="HQ58" s="110">
        <f t="shared" si="331"/>
      </c>
      <c r="HR58" s="110">
        <f t="shared" si="332"/>
      </c>
      <c r="HT58" s="104">
        <f t="shared" si="333"/>
      </c>
      <c r="HU58" s="104" t="str">
        <f t="shared" si="334"/>
        <v>45</v>
      </c>
      <c r="HV58" s="104">
        <f t="shared" si="335"/>
      </c>
      <c r="HW58" s="104" t="str">
        <f t="shared" si="161"/>
        <v>45</v>
      </c>
    </row>
    <row r="59" spans="1:231" ht="22.5" customHeight="1">
      <c r="A59" s="13">
        <f t="shared" si="336"/>
        <v>26299</v>
      </c>
      <c r="B59" s="14">
        <f t="shared" si="336"/>
        <v>26299</v>
      </c>
      <c r="C59" s="15">
        <v>46</v>
      </c>
      <c r="D59" s="16" t="str">
        <f t="shared" si="163"/>
        <v>46</v>
      </c>
      <c r="E59" s="230"/>
      <c r="F59" s="231"/>
      <c r="G59" s="232"/>
      <c r="H59" s="17"/>
      <c r="I59" s="230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3"/>
      <c r="AE59" s="18">
        <f t="shared" si="164"/>
      </c>
      <c r="AF59" s="203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38">
        <f t="shared" si="170"/>
        <v>0</v>
      </c>
      <c r="AS59" s="39">
        <f t="shared" si="175"/>
        <v>0</v>
      </c>
      <c r="AT59" s="15">
        <f t="shared" si="171"/>
        <v>0</v>
      </c>
      <c r="AU59" s="40">
        <f t="shared" si="172"/>
        <v>0</v>
      </c>
      <c r="AV59" s="107">
        <v>1</v>
      </c>
      <c r="AW59" s="119">
        <f t="shared" si="176"/>
      </c>
      <c r="AX59" s="119">
        <f t="shared" si="177"/>
      </c>
      <c r="AY59" s="119">
        <f t="shared" si="178"/>
      </c>
      <c r="AZ59" s="119">
        <f t="shared" si="179"/>
      </c>
      <c r="BA59" s="119">
        <f t="shared" si="180"/>
      </c>
      <c r="BB59" s="119">
        <f t="shared" si="181"/>
      </c>
      <c r="BC59" s="119">
        <f t="shared" si="182"/>
      </c>
      <c r="BD59" s="119">
        <f t="shared" si="183"/>
      </c>
      <c r="BE59" s="120">
        <f t="shared" si="184"/>
      </c>
      <c r="BF59" s="120">
        <f t="shared" si="185"/>
      </c>
      <c r="BG59" s="120">
        <f t="shared" si="186"/>
      </c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>
        <f t="shared" si="187"/>
      </c>
      <c r="BZ59" s="110">
        <f t="shared" si="188"/>
      </c>
      <c r="CA59" s="110">
        <f t="shared" si="189"/>
      </c>
      <c r="CB59" s="110">
        <f t="shared" si="190"/>
      </c>
      <c r="CC59" s="110">
        <f t="shared" si="191"/>
      </c>
      <c r="CD59" s="110">
        <f t="shared" si="192"/>
      </c>
      <c r="CE59" s="110">
        <f t="shared" si="193"/>
      </c>
      <c r="CF59" s="110">
        <f t="shared" si="194"/>
      </c>
      <c r="CG59" s="110">
        <f t="shared" si="195"/>
      </c>
      <c r="CH59" s="110">
        <f t="shared" si="196"/>
      </c>
      <c r="CI59" s="110">
        <f t="shared" si="197"/>
      </c>
      <c r="CJ59" s="110">
        <f t="shared" si="198"/>
      </c>
      <c r="CK59" s="111">
        <f t="shared" si="199"/>
      </c>
      <c r="CL59" s="110">
        <f t="shared" si="200"/>
      </c>
      <c r="CM59" s="110">
        <f t="shared" si="201"/>
      </c>
      <c r="CN59" s="110">
        <f t="shared" si="202"/>
      </c>
      <c r="CO59" s="110">
        <f t="shared" si="203"/>
      </c>
      <c r="CP59" s="110">
        <f t="shared" si="204"/>
      </c>
      <c r="CQ59" s="110">
        <f t="shared" si="205"/>
      </c>
      <c r="CR59" s="110">
        <f t="shared" si="206"/>
      </c>
      <c r="CS59" s="110">
        <f t="shared" si="207"/>
      </c>
      <c r="CT59" s="110">
        <f t="shared" si="208"/>
      </c>
      <c r="CU59" s="110">
        <f t="shared" si="209"/>
      </c>
      <c r="CV59" s="110">
        <f t="shared" si="210"/>
      </c>
      <c r="CW59" s="110">
        <f t="shared" si="211"/>
      </c>
      <c r="CX59" s="110">
        <f t="shared" si="212"/>
      </c>
      <c r="CY59" s="110">
        <f t="shared" si="213"/>
      </c>
      <c r="CZ59" s="110">
        <f t="shared" si="214"/>
      </c>
      <c r="DA59" s="110">
        <f t="shared" si="215"/>
      </c>
      <c r="DB59" s="110">
        <f t="shared" si="216"/>
      </c>
      <c r="DC59" s="110" t="str">
        <f t="shared" si="217"/>
        <v>46</v>
      </c>
      <c r="DD59" s="110">
        <f t="shared" si="218"/>
      </c>
      <c r="DE59" s="110">
        <f t="shared" si="219"/>
      </c>
      <c r="DF59" s="110">
        <f t="shared" si="220"/>
      </c>
      <c r="DG59" s="110">
        <f t="shared" si="221"/>
      </c>
      <c r="DH59" s="110">
        <f t="shared" si="222"/>
      </c>
      <c r="DI59" s="110">
        <f t="shared" si="223"/>
      </c>
      <c r="DJ59" s="110">
        <f t="shared" si="224"/>
      </c>
      <c r="DK59" s="110">
        <f t="shared" si="225"/>
      </c>
      <c r="DL59" s="110">
        <f t="shared" si="226"/>
      </c>
      <c r="DM59" s="110">
        <f t="shared" si="227"/>
      </c>
      <c r="DN59" s="110">
        <f t="shared" si="228"/>
      </c>
      <c r="DO59" s="110">
        <f t="shared" si="229"/>
      </c>
      <c r="DP59" s="110">
        <f t="shared" si="230"/>
      </c>
      <c r="DQ59" s="110">
        <f t="shared" si="231"/>
      </c>
      <c r="DR59" s="110">
        <f t="shared" si="232"/>
      </c>
      <c r="DS59" s="110">
        <f t="shared" si="233"/>
      </c>
      <c r="DT59" s="110">
        <f t="shared" si="234"/>
      </c>
      <c r="DU59" s="110">
        <f t="shared" si="235"/>
      </c>
      <c r="DV59" s="110">
        <f t="shared" si="236"/>
      </c>
      <c r="DW59" s="110">
        <f t="shared" si="237"/>
      </c>
      <c r="DX59" s="110">
        <f t="shared" si="238"/>
      </c>
      <c r="DY59" s="110">
        <f t="shared" si="239"/>
      </c>
      <c r="DZ59" s="110">
        <f t="shared" si="240"/>
      </c>
      <c r="EA59" s="110">
        <f t="shared" si="241"/>
      </c>
      <c r="EB59" s="104">
        <f t="shared" si="166"/>
      </c>
      <c r="EC59" s="104" t="str">
        <f t="shared" si="167"/>
        <v>46</v>
      </c>
      <c r="ED59" s="104">
        <f t="shared" si="168"/>
      </c>
      <c r="EE59" s="104" t="str">
        <f t="shared" si="169"/>
        <v>46</v>
      </c>
      <c r="EF59" s="110">
        <f t="shared" si="242"/>
      </c>
      <c r="EG59" s="110">
        <f t="shared" si="243"/>
      </c>
      <c r="EH59" s="110">
        <f t="shared" si="244"/>
      </c>
      <c r="EI59" s="110">
        <f t="shared" si="245"/>
      </c>
      <c r="EJ59" s="110">
        <f t="shared" si="246"/>
      </c>
      <c r="EK59" s="110">
        <f t="shared" si="247"/>
      </c>
      <c r="EL59" s="110">
        <f t="shared" si="248"/>
      </c>
      <c r="EM59" s="110">
        <f t="shared" si="249"/>
      </c>
      <c r="EN59" s="110">
        <f t="shared" si="250"/>
      </c>
      <c r="EO59" s="110">
        <f t="shared" si="251"/>
      </c>
      <c r="EP59" s="110">
        <f t="shared" si="252"/>
      </c>
      <c r="EQ59" s="110">
        <f t="shared" si="253"/>
      </c>
      <c r="ER59" s="110">
        <f t="shared" si="254"/>
      </c>
      <c r="ES59" s="110">
        <f t="shared" si="255"/>
      </c>
      <c r="ET59" s="110">
        <f t="shared" si="256"/>
      </c>
      <c r="EU59" s="110">
        <f t="shared" si="257"/>
      </c>
      <c r="EV59" s="110">
        <f t="shared" si="258"/>
      </c>
      <c r="EW59" s="110">
        <f t="shared" si="259"/>
      </c>
      <c r="EX59" s="110">
        <f t="shared" si="260"/>
      </c>
      <c r="EY59" s="110">
        <f t="shared" si="261"/>
      </c>
      <c r="EZ59" s="110">
        <f t="shared" si="262"/>
      </c>
      <c r="FA59" s="110">
        <f t="shared" si="263"/>
      </c>
      <c r="FB59" s="110">
        <f t="shared" si="264"/>
      </c>
      <c r="FC59" s="110">
        <f t="shared" si="265"/>
      </c>
      <c r="FD59" s="110">
        <f t="shared" si="266"/>
      </c>
      <c r="FE59" s="110">
        <f t="shared" si="267"/>
      </c>
      <c r="FF59" s="110">
        <f t="shared" si="268"/>
      </c>
      <c r="FG59" s="110">
        <f t="shared" si="269"/>
      </c>
      <c r="FH59" s="110">
        <f t="shared" si="270"/>
      </c>
      <c r="FI59" s="110">
        <f t="shared" si="271"/>
      </c>
      <c r="FJ59" s="110">
        <f t="shared" si="272"/>
      </c>
      <c r="FK59" s="110">
        <f t="shared" si="273"/>
      </c>
      <c r="FL59" s="110">
        <f t="shared" si="274"/>
      </c>
      <c r="FM59" s="110">
        <f t="shared" si="275"/>
      </c>
      <c r="FN59" s="110">
        <f t="shared" si="276"/>
      </c>
      <c r="FO59" s="110">
        <f t="shared" si="277"/>
      </c>
      <c r="FP59" s="110">
        <f t="shared" si="278"/>
      </c>
      <c r="FQ59" s="110">
        <f t="shared" si="279"/>
      </c>
      <c r="FR59" s="110">
        <f t="shared" si="280"/>
      </c>
      <c r="FS59" s="110">
        <f t="shared" si="281"/>
      </c>
      <c r="FT59" s="110">
        <f t="shared" si="282"/>
      </c>
      <c r="FU59" s="110">
        <f t="shared" si="283"/>
      </c>
      <c r="FV59" s="110">
        <f t="shared" si="284"/>
      </c>
      <c r="FW59" s="110">
        <f t="shared" si="285"/>
      </c>
      <c r="FX59" s="110">
        <f t="shared" si="286"/>
      </c>
      <c r="FY59" s="110">
        <f t="shared" si="287"/>
      </c>
      <c r="FZ59" s="110">
        <f t="shared" si="288"/>
      </c>
      <c r="GA59" s="110">
        <f t="shared" si="289"/>
      </c>
      <c r="GB59" s="110">
        <f t="shared" si="290"/>
      </c>
      <c r="GC59" s="110">
        <f t="shared" si="291"/>
      </c>
      <c r="GD59" s="110">
        <f t="shared" si="292"/>
      </c>
      <c r="GE59" s="110">
        <f t="shared" si="293"/>
      </c>
      <c r="GF59" s="110">
        <f t="shared" si="294"/>
      </c>
      <c r="GG59" s="110">
        <f t="shared" si="295"/>
      </c>
      <c r="GH59" s="110">
        <f t="shared" si="296"/>
      </c>
      <c r="GI59" s="110">
        <f t="shared" si="297"/>
      </c>
      <c r="GJ59" s="110">
        <f t="shared" si="298"/>
      </c>
      <c r="GK59" s="110">
        <f t="shared" si="299"/>
      </c>
      <c r="GL59" s="110">
        <f t="shared" si="300"/>
      </c>
      <c r="GM59" s="110">
        <f t="shared" si="301"/>
      </c>
      <c r="GN59" s="110">
        <f t="shared" si="302"/>
      </c>
      <c r="GO59" s="110">
        <f t="shared" si="303"/>
      </c>
      <c r="GP59" s="110">
        <f t="shared" si="304"/>
      </c>
      <c r="GQ59" s="110">
        <f t="shared" si="305"/>
      </c>
      <c r="GR59" s="110">
        <f t="shared" si="306"/>
      </c>
      <c r="GS59" s="110">
        <f t="shared" si="307"/>
      </c>
      <c r="GT59" s="110">
        <f t="shared" si="308"/>
        <v>46</v>
      </c>
      <c r="GU59" s="110">
        <f t="shared" si="309"/>
      </c>
      <c r="GV59" s="110">
        <f t="shared" si="310"/>
      </c>
      <c r="GW59" s="110">
        <f t="shared" si="311"/>
      </c>
      <c r="GX59" s="110">
        <f t="shared" si="312"/>
      </c>
      <c r="GY59" s="110">
        <f t="shared" si="313"/>
      </c>
      <c r="GZ59" s="110">
        <f t="shared" si="314"/>
      </c>
      <c r="HA59" s="110">
        <f t="shared" si="315"/>
      </c>
      <c r="HB59" s="110">
        <f t="shared" si="316"/>
      </c>
      <c r="HC59" s="110">
        <f t="shared" si="317"/>
      </c>
      <c r="HD59" s="110">
        <f t="shared" si="318"/>
      </c>
      <c r="HE59" s="110">
        <f t="shared" si="319"/>
      </c>
      <c r="HF59" s="110">
        <f t="shared" si="320"/>
      </c>
      <c r="HG59" s="110">
        <f t="shared" si="321"/>
      </c>
      <c r="HH59" s="110">
        <f t="shared" si="322"/>
      </c>
      <c r="HI59" s="110">
        <f t="shared" si="323"/>
      </c>
      <c r="HJ59" s="110">
        <f t="shared" si="324"/>
      </c>
      <c r="HK59" s="110">
        <f t="shared" si="325"/>
      </c>
      <c r="HL59" s="110">
        <f t="shared" si="326"/>
      </c>
      <c r="HM59" s="110">
        <f t="shared" si="327"/>
      </c>
      <c r="HN59" s="110">
        <f t="shared" si="328"/>
      </c>
      <c r="HO59" s="110">
        <f t="shared" si="329"/>
      </c>
      <c r="HP59" s="110">
        <f t="shared" si="330"/>
      </c>
      <c r="HQ59" s="110">
        <f t="shared" si="331"/>
      </c>
      <c r="HR59" s="110">
        <f t="shared" si="332"/>
      </c>
      <c r="HT59" s="104">
        <f t="shared" si="333"/>
      </c>
      <c r="HU59" s="104" t="str">
        <f t="shared" si="334"/>
        <v>46</v>
      </c>
      <c r="HV59" s="104">
        <f t="shared" si="335"/>
      </c>
      <c r="HW59" s="104" t="str">
        <f t="shared" si="161"/>
        <v>46</v>
      </c>
    </row>
    <row r="60" spans="1:231" ht="22.5" customHeight="1">
      <c r="A60" s="7">
        <f t="shared" si="336"/>
        <v>26665</v>
      </c>
      <c r="B60" s="8">
        <f t="shared" si="336"/>
        <v>26665</v>
      </c>
      <c r="C60" s="9">
        <v>47</v>
      </c>
      <c r="D60" s="10" t="str">
        <f t="shared" si="163"/>
        <v>47</v>
      </c>
      <c r="E60" s="219"/>
      <c r="F60" s="220"/>
      <c r="G60" s="221"/>
      <c r="H60" s="11"/>
      <c r="I60" s="219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5"/>
      <c r="AE60" s="12">
        <f t="shared" si="164"/>
      </c>
      <c r="AF60" s="201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41">
        <f t="shared" si="170"/>
        <v>0</v>
      </c>
      <c r="AS60" s="42">
        <f t="shared" si="175"/>
        <v>0</v>
      </c>
      <c r="AT60" s="9">
        <f t="shared" si="171"/>
        <v>0</v>
      </c>
      <c r="AU60" s="43">
        <f t="shared" si="172"/>
        <v>0</v>
      </c>
      <c r="AV60" s="107"/>
      <c r="AW60" s="119">
        <f t="shared" si="176"/>
      </c>
      <c r="AX60" s="119">
        <f t="shared" si="177"/>
      </c>
      <c r="AY60" s="119">
        <f t="shared" si="178"/>
      </c>
      <c r="AZ60" s="119">
        <f t="shared" si="179"/>
      </c>
      <c r="BA60" s="119">
        <f t="shared" si="180"/>
      </c>
      <c r="BB60" s="119">
        <f t="shared" si="181"/>
      </c>
      <c r="BC60" s="119">
        <f t="shared" si="182"/>
      </c>
      <c r="BD60" s="119">
        <f t="shared" si="183"/>
      </c>
      <c r="BE60" s="120">
        <f t="shared" si="184"/>
      </c>
      <c r="BF60" s="120">
        <f t="shared" si="185"/>
      </c>
      <c r="BG60" s="120">
        <f t="shared" si="186"/>
      </c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>
        <f t="shared" si="187"/>
      </c>
      <c r="BZ60" s="110">
        <f t="shared" si="188"/>
      </c>
      <c r="CA60" s="110">
        <f t="shared" si="189"/>
      </c>
      <c r="CB60" s="110">
        <f t="shared" si="190"/>
      </c>
      <c r="CC60" s="110">
        <f t="shared" si="191"/>
      </c>
      <c r="CD60" s="110">
        <f t="shared" si="192"/>
      </c>
      <c r="CE60" s="110">
        <f t="shared" si="193"/>
      </c>
      <c r="CF60" s="110">
        <f t="shared" si="194"/>
      </c>
      <c r="CG60" s="110">
        <f t="shared" si="195"/>
      </c>
      <c r="CH60" s="110">
        <f t="shared" si="196"/>
      </c>
      <c r="CI60" s="110">
        <f t="shared" si="197"/>
      </c>
      <c r="CJ60" s="110">
        <f t="shared" si="198"/>
      </c>
      <c r="CK60" s="111">
        <f t="shared" si="199"/>
      </c>
      <c r="CL60" s="110">
        <f t="shared" si="200"/>
      </c>
      <c r="CM60" s="110">
        <f t="shared" si="201"/>
      </c>
      <c r="CN60" s="110">
        <f t="shared" si="202"/>
      </c>
      <c r="CO60" s="110">
        <f t="shared" si="203"/>
      </c>
      <c r="CP60" s="110">
        <f t="shared" si="204"/>
      </c>
      <c r="CQ60" s="110">
        <f t="shared" si="205"/>
      </c>
      <c r="CR60" s="110">
        <f t="shared" si="206"/>
      </c>
      <c r="CS60" s="110">
        <f t="shared" si="207"/>
      </c>
      <c r="CT60" s="110">
        <f t="shared" si="208"/>
      </c>
      <c r="CU60" s="110">
        <f t="shared" si="209"/>
      </c>
      <c r="CV60" s="110">
        <f t="shared" si="210"/>
      </c>
      <c r="CW60" s="110">
        <f t="shared" si="211"/>
      </c>
      <c r="CX60" s="110">
        <f t="shared" si="212"/>
      </c>
      <c r="CY60" s="110">
        <f t="shared" si="213"/>
      </c>
      <c r="CZ60" s="110">
        <f t="shared" si="214"/>
      </c>
      <c r="DA60" s="110">
        <f t="shared" si="215"/>
      </c>
      <c r="DB60" s="110">
        <f t="shared" si="216"/>
      </c>
      <c r="DC60" s="110">
        <f t="shared" si="217"/>
      </c>
      <c r="DD60" s="110" t="str">
        <f t="shared" si="218"/>
        <v>47</v>
      </c>
      <c r="DE60" s="110">
        <f t="shared" si="219"/>
      </c>
      <c r="DF60" s="110">
        <f t="shared" si="220"/>
      </c>
      <c r="DG60" s="110">
        <f t="shared" si="221"/>
      </c>
      <c r="DH60" s="110">
        <f t="shared" si="222"/>
      </c>
      <c r="DI60" s="110">
        <f t="shared" si="223"/>
      </c>
      <c r="DJ60" s="110">
        <f t="shared" si="224"/>
      </c>
      <c r="DK60" s="110">
        <f t="shared" si="225"/>
      </c>
      <c r="DL60" s="110">
        <f t="shared" si="226"/>
      </c>
      <c r="DM60" s="110">
        <f t="shared" si="227"/>
      </c>
      <c r="DN60" s="110">
        <f t="shared" si="228"/>
      </c>
      <c r="DO60" s="110">
        <f t="shared" si="229"/>
      </c>
      <c r="DP60" s="110">
        <f t="shared" si="230"/>
      </c>
      <c r="DQ60" s="110">
        <f t="shared" si="231"/>
      </c>
      <c r="DR60" s="110">
        <f t="shared" si="232"/>
      </c>
      <c r="DS60" s="110">
        <f t="shared" si="233"/>
      </c>
      <c r="DT60" s="110">
        <f t="shared" si="234"/>
      </c>
      <c r="DU60" s="110">
        <f t="shared" si="235"/>
      </c>
      <c r="DV60" s="110">
        <f t="shared" si="236"/>
      </c>
      <c r="DW60" s="110">
        <f t="shared" si="237"/>
      </c>
      <c r="DX60" s="110">
        <f t="shared" si="238"/>
      </c>
      <c r="DY60" s="110">
        <f t="shared" si="239"/>
      </c>
      <c r="DZ60" s="110">
        <f t="shared" si="240"/>
      </c>
      <c r="EA60" s="110">
        <f t="shared" si="241"/>
      </c>
      <c r="EB60" s="104">
        <f t="shared" si="166"/>
      </c>
      <c r="EC60" s="104" t="str">
        <f t="shared" si="167"/>
        <v>47</v>
      </c>
      <c r="ED60" s="104">
        <f t="shared" si="168"/>
      </c>
      <c r="EE60" s="104" t="str">
        <f t="shared" si="169"/>
        <v>47</v>
      </c>
      <c r="EF60" s="110">
        <f t="shared" si="242"/>
      </c>
      <c r="EG60" s="110">
        <f t="shared" si="243"/>
      </c>
      <c r="EH60" s="110">
        <f t="shared" si="244"/>
      </c>
      <c r="EI60" s="110">
        <f t="shared" si="245"/>
      </c>
      <c r="EJ60" s="110">
        <f t="shared" si="246"/>
      </c>
      <c r="EK60" s="110">
        <f t="shared" si="247"/>
      </c>
      <c r="EL60" s="110">
        <f t="shared" si="248"/>
      </c>
      <c r="EM60" s="110">
        <f t="shared" si="249"/>
      </c>
      <c r="EN60" s="110">
        <f t="shared" si="250"/>
      </c>
      <c r="EO60" s="110">
        <f t="shared" si="251"/>
      </c>
      <c r="EP60" s="110">
        <f t="shared" si="252"/>
      </c>
      <c r="EQ60" s="110">
        <f t="shared" si="253"/>
      </c>
      <c r="ER60" s="110">
        <f t="shared" si="254"/>
      </c>
      <c r="ES60" s="110">
        <f t="shared" si="255"/>
      </c>
      <c r="ET60" s="110">
        <f t="shared" si="256"/>
      </c>
      <c r="EU60" s="110">
        <f t="shared" si="257"/>
      </c>
      <c r="EV60" s="110">
        <f t="shared" si="258"/>
      </c>
      <c r="EW60" s="110">
        <f t="shared" si="259"/>
      </c>
      <c r="EX60" s="110">
        <f t="shared" si="260"/>
      </c>
      <c r="EY60" s="110">
        <f t="shared" si="261"/>
      </c>
      <c r="EZ60" s="110">
        <f t="shared" si="262"/>
      </c>
      <c r="FA60" s="110">
        <f t="shared" si="263"/>
      </c>
      <c r="FB60" s="110">
        <f t="shared" si="264"/>
      </c>
      <c r="FC60" s="110">
        <f t="shared" si="265"/>
      </c>
      <c r="FD60" s="110">
        <f t="shared" si="266"/>
      </c>
      <c r="FE60" s="110">
        <f t="shared" si="267"/>
      </c>
      <c r="FF60" s="110">
        <f t="shared" si="268"/>
      </c>
      <c r="FG60" s="110">
        <f t="shared" si="269"/>
      </c>
      <c r="FH60" s="110">
        <f t="shared" si="270"/>
      </c>
      <c r="FI60" s="110">
        <f t="shared" si="271"/>
      </c>
      <c r="FJ60" s="110">
        <f t="shared" si="272"/>
      </c>
      <c r="FK60" s="110">
        <f t="shared" si="273"/>
      </c>
      <c r="FL60" s="110">
        <f t="shared" si="274"/>
      </c>
      <c r="FM60" s="110">
        <f t="shared" si="275"/>
      </c>
      <c r="FN60" s="110">
        <f t="shared" si="276"/>
      </c>
      <c r="FO60" s="110">
        <f t="shared" si="277"/>
      </c>
      <c r="FP60" s="110">
        <f t="shared" si="278"/>
      </c>
      <c r="FQ60" s="110">
        <f t="shared" si="279"/>
      </c>
      <c r="FR60" s="110">
        <f t="shared" si="280"/>
      </c>
      <c r="FS60" s="110">
        <f t="shared" si="281"/>
      </c>
      <c r="FT60" s="110">
        <f t="shared" si="282"/>
      </c>
      <c r="FU60" s="110">
        <f t="shared" si="283"/>
      </c>
      <c r="FV60" s="110">
        <f t="shared" si="284"/>
      </c>
      <c r="FW60" s="110">
        <f t="shared" si="285"/>
      </c>
      <c r="FX60" s="110">
        <f t="shared" si="286"/>
      </c>
      <c r="FY60" s="110">
        <f t="shared" si="287"/>
      </c>
      <c r="FZ60" s="110">
        <f t="shared" si="288"/>
      </c>
      <c r="GA60" s="110">
        <f t="shared" si="289"/>
      </c>
      <c r="GB60" s="110">
        <f t="shared" si="290"/>
      </c>
      <c r="GC60" s="110">
        <f t="shared" si="291"/>
      </c>
      <c r="GD60" s="110">
        <f t="shared" si="292"/>
      </c>
      <c r="GE60" s="110">
        <f t="shared" si="293"/>
      </c>
      <c r="GF60" s="110">
        <f t="shared" si="294"/>
      </c>
      <c r="GG60" s="110">
        <f t="shared" si="295"/>
      </c>
      <c r="GH60" s="110">
        <f t="shared" si="296"/>
      </c>
      <c r="GI60" s="110">
        <f t="shared" si="297"/>
      </c>
      <c r="GJ60" s="110">
        <f t="shared" si="298"/>
      </c>
      <c r="GK60" s="110">
        <f t="shared" si="299"/>
      </c>
      <c r="GL60" s="110">
        <f t="shared" si="300"/>
      </c>
      <c r="GM60" s="110">
        <f t="shared" si="301"/>
      </c>
      <c r="GN60" s="110">
        <f t="shared" si="302"/>
      </c>
      <c r="GO60" s="110">
        <f t="shared" si="303"/>
      </c>
      <c r="GP60" s="110">
        <f t="shared" si="304"/>
      </c>
      <c r="GQ60" s="110">
        <f t="shared" si="305"/>
      </c>
      <c r="GR60" s="110">
        <f t="shared" si="306"/>
      </c>
      <c r="GS60" s="110">
        <f t="shared" si="307"/>
      </c>
      <c r="GT60" s="110">
        <f t="shared" si="308"/>
      </c>
      <c r="GU60" s="110">
        <f t="shared" si="309"/>
        <v>47</v>
      </c>
      <c r="GV60" s="110">
        <f t="shared" si="310"/>
      </c>
      <c r="GW60" s="110">
        <f t="shared" si="311"/>
      </c>
      <c r="GX60" s="110">
        <f t="shared" si="312"/>
      </c>
      <c r="GY60" s="110">
        <f t="shared" si="313"/>
      </c>
      <c r="GZ60" s="110">
        <f t="shared" si="314"/>
      </c>
      <c r="HA60" s="110">
        <f t="shared" si="315"/>
      </c>
      <c r="HB60" s="110">
        <f t="shared" si="316"/>
      </c>
      <c r="HC60" s="110">
        <f t="shared" si="317"/>
      </c>
      <c r="HD60" s="110">
        <f t="shared" si="318"/>
      </c>
      <c r="HE60" s="110">
        <f t="shared" si="319"/>
      </c>
      <c r="HF60" s="110">
        <f t="shared" si="320"/>
      </c>
      <c r="HG60" s="110">
        <f t="shared" si="321"/>
      </c>
      <c r="HH60" s="110">
        <f t="shared" si="322"/>
      </c>
      <c r="HI60" s="110">
        <f t="shared" si="323"/>
      </c>
      <c r="HJ60" s="110">
        <f t="shared" si="324"/>
      </c>
      <c r="HK60" s="110">
        <f t="shared" si="325"/>
      </c>
      <c r="HL60" s="110">
        <f t="shared" si="326"/>
      </c>
      <c r="HM60" s="110">
        <f t="shared" si="327"/>
      </c>
      <c r="HN60" s="110">
        <f t="shared" si="328"/>
      </c>
      <c r="HO60" s="110">
        <f t="shared" si="329"/>
      </c>
      <c r="HP60" s="110">
        <f t="shared" si="330"/>
      </c>
      <c r="HQ60" s="110">
        <f t="shared" si="331"/>
      </c>
      <c r="HR60" s="110">
        <f t="shared" si="332"/>
      </c>
      <c r="HT60" s="104">
        <f t="shared" si="333"/>
      </c>
      <c r="HU60" s="104" t="str">
        <f t="shared" si="334"/>
        <v>47</v>
      </c>
      <c r="HV60" s="104">
        <f t="shared" si="335"/>
      </c>
      <c r="HW60" s="104" t="str">
        <f t="shared" si="161"/>
        <v>47</v>
      </c>
    </row>
    <row r="61" spans="1:231" ht="22.5" customHeight="1">
      <c r="A61" s="13">
        <f t="shared" si="336"/>
        <v>27030</v>
      </c>
      <c r="B61" s="14">
        <f t="shared" si="336"/>
        <v>27030</v>
      </c>
      <c r="C61" s="15">
        <v>48</v>
      </c>
      <c r="D61" s="16" t="str">
        <f t="shared" si="163"/>
        <v>48</v>
      </c>
      <c r="E61" s="230"/>
      <c r="F61" s="231"/>
      <c r="G61" s="232"/>
      <c r="H61" s="17"/>
      <c r="I61" s="230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3"/>
      <c r="AE61" s="18" t="str">
        <f t="shared" si="164"/>
        <v>&lt;国民年金の特例納付実施②&gt;</v>
      </c>
      <c r="AF61" s="203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38">
        <f t="shared" si="170"/>
        <v>0</v>
      </c>
      <c r="AS61" s="39">
        <f t="shared" si="175"/>
        <v>0</v>
      </c>
      <c r="AT61" s="15">
        <f t="shared" si="171"/>
        <v>0</v>
      </c>
      <c r="AU61" s="40">
        <f t="shared" si="172"/>
        <v>0</v>
      </c>
      <c r="AV61" s="107">
        <v>1</v>
      </c>
      <c r="AW61" s="119">
        <f t="shared" si="176"/>
      </c>
      <c r="AX61" s="119" t="str">
        <f t="shared" si="177"/>
        <v>&lt;国民年金の特例納付実施②&gt;</v>
      </c>
      <c r="AY61" s="119">
        <f t="shared" si="178"/>
      </c>
      <c r="AZ61" s="119">
        <f t="shared" si="179"/>
      </c>
      <c r="BA61" s="119">
        <f t="shared" si="180"/>
      </c>
      <c r="BB61" s="119">
        <f t="shared" si="181"/>
      </c>
      <c r="BC61" s="119">
        <f t="shared" si="182"/>
      </c>
      <c r="BD61" s="119">
        <f t="shared" si="183"/>
      </c>
      <c r="BE61" s="120">
        <f t="shared" si="184"/>
      </c>
      <c r="BF61" s="120">
        <f t="shared" si="185"/>
      </c>
      <c r="BG61" s="120">
        <f t="shared" si="186"/>
      </c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>
        <f t="shared" si="187"/>
      </c>
      <c r="BZ61" s="110">
        <f t="shared" si="188"/>
      </c>
      <c r="CA61" s="110">
        <f t="shared" si="189"/>
      </c>
      <c r="CB61" s="110">
        <f t="shared" si="190"/>
      </c>
      <c r="CC61" s="110">
        <f t="shared" si="191"/>
      </c>
      <c r="CD61" s="110">
        <f t="shared" si="192"/>
      </c>
      <c r="CE61" s="110">
        <f t="shared" si="193"/>
      </c>
      <c r="CF61" s="110">
        <f t="shared" si="194"/>
      </c>
      <c r="CG61" s="110">
        <f t="shared" si="195"/>
      </c>
      <c r="CH61" s="110">
        <f t="shared" si="196"/>
      </c>
      <c r="CI61" s="110">
        <f t="shared" si="197"/>
      </c>
      <c r="CJ61" s="110">
        <f t="shared" si="198"/>
      </c>
      <c r="CK61" s="111">
        <f t="shared" si="199"/>
      </c>
      <c r="CL61" s="110">
        <f t="shared" si="200"/>
      </c>
      <c r="CM61" s="110">
        <f t="shared" si="201"/>
      </c>
      <c r="CN61" s="110">
        <f t="shared" si="202"/>
      </c>
      <c r="CO61" s="110">
        <f t="shared" si="203"/>
      </c>
      <c r="CP61" s="110">
        <f t="shared" si="204"/>
      </c>
      <c r="CQ61" s="110">
        <f t="shared" si="205"/>
      </c>
      <c r="CR61" s="110">
        <f t="shared" si="206"/>
      </c>
      <c r="CS61" s="110">
        <f t="shared" si="207"/>
      </c>
      <c r="CT61" s="110">
        <f t="shared" si="208"/>
      </c>
      <c r="CU61" s="110">
        <f t="shared" si="209"/>
      </c>
      <c r="CV61" s="110">
        <f t="shared" si="210"/>
      </c>
      <c r="CW61" s="110">
        <f t="shared" si="211"/>
      </c>
      <c r="CX61" s="110">
        <f t="shared" si="212"/>
      </c>
      <c r="CY61" s="110">
        <f t="shared" si="213"/>
      </c>
      <c r="CZ61" s="110">
        <f t="shared" si="214"/>
      </c>
      <c r="DA61" s="110">
        <f t="shared" si="215"/>
      </c>
      <c r="DB61" s="110">
        <f t="shared" si="216"/>
      </c>
      <c r="DC61" s="110">
        <f t="shared" si="217"/>
      </c>
      <c r="DD61" s="110">
        <f t="shared" si="218"/>
      </c>
      <c r="DE61" s="110" t="str">
        <f t="shared" si="219"/>
        <v>48</v>
      </c>
      <c r="DF61" s="110">
        <f t="shared" si="220"/>
      </c>
      <c r="DG61" s="110">
        <f t="shared" si="221"/>
      </c>
      <c r="DH61" s="110">
        <f t="shared" si="222"/>
      </c>
      <c r="DI61" s="110">
        <f t="shared" si="223"/>
      </c>
      <c r="DJ61" s="110">
        <f t="shared" si="224"/>
      </c>
      <c r="DK61" s="110">
        <f t="shared" si="225"/>
      </c>
      <c r="DL61" s="110">
        <f t="shared" si="226"/>
      </c>
      <c r="DM61" s="110">
        <f t="shared" si="227"/>
      </c>
      <c r="DN61" s="110">
        <f t="shared" si="228"/>
      </c>
      <c r="DO61" s="110">
        <f t="shared" si="229"/>
      </c>
      <c r="DP61" s="110">
        <f t="shared" si="230"/>
      </c>
      <c r="DQ61" s="110">
        <f t="shared" si="231"/>
      </c>
      <c r="DR61" s="110">
        <f t="shared" si="232"/>
      </c>
      <c r="DS61" s="110">
        <f t="shared" si="233"/>
      </c>
      <c r="DT61" s="110">
        <f t="shared" si="234"/>
      </c>
      <c r="DU61" s="110">
        <f t="shared" si="235"/>
      </c>
      <c r="DV61" s="110">
        <f t="shared" si="236"/>
      </c>
      <c r="DW61" s="110">
        <f t="shared" si="237"/>
      </c>
      <c r="DX61" s="110">
        <f t="shared" si="238"/>
      </c>
      <c r="DY61" s="110">
        <f t="shared" si="239"/>
      </c>
      <c r="DZ61" s="110">
        <f t="shared" si="240"/>
      </c>
      <c r="EA61" s="110">
        <f t="shared" si="241"/>
      </c>
      <c r="EB61" s="104">
        <f t="shared" si="166"/>
      </c>
      <c r="EC61" s="104" t="str">
        <f t="shared" si="167"/>
        <v>48</v>
      </c>
      <c r="ED61" s="104">
        <f t="shared" si="168"/>
      </c>
      <c r="EE61" s="104" t="str">
        <f t="shared" si="169"/>
        <v>48</v>
      </c>
      <c r="EF61" s="110">
        <f t="shared" si="242"/>
      </c>
      <c r="EG61" s="110">
        <f t="shared" si="243"/>
      </c>
      <c r="EH61" s="110">
        <f t="shared" si="244"/>
      </c>
      <c r="EI61" s="110">
        <f t="shared" si="245"/>
      </c>
      <c r="EJ61" s="110">
        <f t="shared" si="246"/>
      </c>
      <c r="EK61" s="110">
        <f t="shared" si="247"/>
      </c>
      <c r="EL61" s="110">
        <f t="shared" si="248"/>
      </c>
      <c r="EM61" s="110">
        <f t="shared" si="249"/>
      </c>
      <c r="EN61" s="110">
        <f t="shared" si="250"/>
      </c>
      <c r="EO61" s="110">
        <f t="shared" si="251"/>
      </c>
      <c r="EP61" s="110">
        <f t="shared" si="252"/>
      </c>
      <c r="EQ61" s="110">
        <f t="shared" si="253"/>
      </c>
      <c r="ER61" s="110">
        <f t="shared" si="254"/>
      </c>
      <c r="ES61" s="110">
        <f t="shared" si="255"/>
      </c>
      <c r="ET61" s="110">
        <f t="shared" si="256"/>
      </c>
      <c r="EU61" s="110">
        <f t="shared" si="257"/>
      </c>
      <c r="EV61" s="110">
        <f t="shared" si="258"/>
      </c>
      <c r="EW61" s="110">
        <f t="shared" si="259"/>
      </c>
      <c r="EX61" s="110">
        <f t="shared" si="260"/>
      </c>
      <c r="EY61" s="110">
        <f t="shared" si="261"/>
      </c>
      <c r="EZ61" s="110">
        <f t="shared" si="262"/>
      </c>
      <c r="FA61" s="110">
        <f t="shared" si="263"/>
      </c>
      <c r="FB61" s="110">
        <f t="shared" si="264"/>
      </c>
      <c r="FC61" s="110">
        <f t="shared" si="265"/>
      </c>
      <c r="FD61" s="110">
        <f t="shared" si="266"/>
      </c>
      <c r="FE61" s="110">
        <f t="shared" si="267"/>
      </c>
      <c r="FF61" s="110">
        <f t="shared" si="268"/>
      </c>
      <c r="FG61" s="110">
        <f t="shared" si="269"/>
      </c>
      <c r="FH61" s="110">
        <f t="shared" si="270"/>
      </c>
      <c r="FI61" s="110">
        <f t="shared" si="271"/>
      </c>
      <c r="FJ61" s="110">
        <f t="shared" si="272"/>
      </c>
      <c r="FK61" s="110">
        <f t="shared" si="273"/>
      </c>
      <c r="FL61" s="110">
        <f t="shared" si="274"/>
      </c>
      <c r="FM61" s="110">
        <f t="shared" si="275"/>
      </c>
      <c r="FN61" s="110">
        <f t="shared" si="276"/>
      </c>
      <c r="FO61" s="110">
        <f t="shared" si="277"/>
      </c>
      <c r="FP61" s="110">
        <f t="shared" si="278"/>
      </c>
      <c r="FQ61" s="110">
        <f t="shared" si="279"/>
      </c>
      <c r="FR61" s="110">
        <f t="shared" si="280"/>
      </c>
      <c r="FS61" s="110">
        <f t="shared" si="281"/>
      </c>
      <c r="FT61" s="110">
        <f t="shared" si="282"/>
      </c>
      <c r="FU61" s="110">
        <f t="shared" si="283"/>
      </c>
      <c r="FV61" s="110">
        <f t="shared" si="284"/>
      </c>
      <c r="FW61" s="110">
        <f t="shared" si="285"/>
      </c>
      <c r="FX61" s="110">
        <f t="shared" si="286"/>
      </c>
      <c r="FY61" s="110">
        <f t="shared" si="287"/>
      </c>
      <c r="FZ61" s="110">
        <f t="shared" si="288"/>
      </c>
      <c r="GA61" s="110">
        <f t="shared" si="289"/>
      </c>
      <c r="GB61" s="110">
        <f t="shared" si="290"/>
      </c>
      <c r="GC61" s="110">
        <f t="shared" si="291"/>
      </c>
      <c r="GD61" s="110">
        <f t="shared" si="292"/>
      </c>
      <c r="GE61" s="110">
        <f t="shared" si="293"/>
      </c>
      <c r="GF61" s="110">
        <f t="shared" si="294"/>
      </c>
      <c r="GG61" s="110">
        <f t="shared" si="295"/>
      </c>
      <c r="GH61" s="110">
        <f t="shared" si="296"/>
      </c>
      <c r="GI61" s="110">
        <f t="shared" si="297"/>
      </c>
      <c r="GJ61" s="110">
        <f t="shared" si="298"/>
      </c>
      <c r="GK61" s="110">
        <f t="shared" si="299"/>
      </c>
      <c r="GL61" s="110">
        <f t="shared" si="300"/>
      </c>
      <c r="GM61" s="110">
        <f t="shared" si="301"/>
      </c>
      <c r="GN61" s="110">
        <f t="shared" si="302"/>
      </c>
      <c r="GO61" s="110">
        <f t="shared" si="303"/>
      </c>
      <c r="GP61" s="110">
        <f t="shared" si="304"/>
      </c>
      <c r="GQ61" s="110">
        <f t="shared" si="305"/>
      </c>
      <c r="GR61" s="110">
        <f t="shared" si="306"/>
      </c>
      <c r="GS61" s="110">
        <f t="shared" si="307"/>
      </c>
      <c r="GT61" s="110">
        <f t="shared" si="308"/>
      </c>
      <c r="GU61" s="110">
        <f t="shared" si="309"/>
      </c>
      <c r="GV61" s="110">
        <f t="shared" si="310"/>
        <v>48</v>
      </c>
      <c r="GW61" s="110">
        <f t="shared" si="311"/>
      </c>
      <c r="GX61" s="110">
        <f t="shared" si="312"/>
      </c>
      <c r="GY61" s="110">
        <f t="shared" si="313"/>
      </c>
      <c r="GZ61" s="110">
        <f t="shared" si="314"/>
      </c>
      <c r="HA61" s="110">
        <f t="shared" si="315"/>
      </c>
      <c r="HB61" s="110">
        <f t="shared" si="316"/>
      </c>
      <c r="HC61" s="110">
        <f t="shared" si="317"/>
      </c>
      <c r="HD61" s="110">
        <f t="shared" si="318"/>
      </c>
      <c r="HE61" s="110">
        <f t="shared" si="319"/>
      </c>
      <c r="HF61" s="110">
        <f t="shared" si="320"/>
      </c>
      <c r="HG61" s="110">
        <f t="shared" si="321"/>
      </c>
      <c r="HH61" s="110">
        <f t="shared" si="322"/>
      </c>
      <c r="HI61" s="110">
        <f t="shared" si="323"/>
      </c>
      <c r="HJ61" s="110">
        <f t="shared" si="324"/>
      </c>
      <c r="HK61" s="110">
        <f t="shared" si="325"/>
      </c>
      <c r="HL61" s="110">
        <f t="shared" si="326"/>
      </c>
      <c r="HM61" s="110">
        <f t="shared" si="327"/>
      </c>
      <c r="HN61" s="110">
        <f t="shared" si="328"/>
      </c>
      <c r="HO61" s="110">
        <f t="shared" si="329"/>
      </c>
      <c r="HP61" s="110">
        <f t="shared" si="330"/>
      </c>
      <c r="HQ61" s="110">
        <f t="shared" si="331"/>
      </c>
      <c r="HR61" s="110">
        <f t="shared" si="332"/>
      </c>
      <c r="HT61" s="104">
        <f t="shared" si="333"/>
      </c>
      <c r="HU61" s="104" t="str">
        <f t="shared" si="334"/>
        <v>48</v>
      </c>
      <c r="HV61" s="104">
        <f t="shared" si="335"/>
      </c>
      <c r="HW61" s="104" t="str">
        <f t="shared" si="161"/>
        <v>48</v>
      </c>
    </row>
    <row r="62" spans="1:231" ht="22.5" customHeight="1">
      <c r="A62" s="19">
        <f t="shared" si="336"/>
        <v>27395</v>
      </c>
      <c r="B62" s="20">
        <f t="shared" si="336"/>
        <v>27395</v>
      </c>
      <c r="C62" s="21">
        <v>49</v>
      </c>
      <c r="D62" s="22" t="str">
        <f t="shared" si="163"/>
        <v>49</v>
      </c>
      <c r="E62" s="246"/>
      <c r="F62" s="247"/>
      <c r="G62" s="253"/>
      <c r="H62" s="23"/>
      <c r="I62" s="246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8"/>
      <c r="AE62" s="24">
        <f t="shared" si="164"/>
      </c>
      <c r="AF62" s="205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48">
        <f t="shared" si="170"/>
        <v>0</v>
      </c>
      <c r="AS62" s="49">
        <f t="shared" si="175"/>
        <v>0</v>
      </c>
      <c r="AT62" s="21">
        <f t="shared" si="171"/>
        <v>0</v>
      </c>
      <c r="AU62" s="50">
        <f t="shared" si="172"/>
        <v>0</v>
      </c>
      <c r="AV62" s="107"/>
      <c r="AW62" s="119">
        <f t="shared" si="176"/>
      </c>
      <c r="AX62" s="119">
        <f t="shared" si="177"/>
      </c>
      <c r="AY62" s="119">
        <f t="shared" si="178"/>
      </c>
      <c r="AZ62" s="119">
        <f t="shared" si="179"/>
      </c>
      <c r="BA62" s="119">
        <f t="shared" si="180"/>
      </c>
      <c r="BB62" s="119">
        <f t="shared" si="181"/>
      </c>
      <c r="BC62" s="119">
        <f t="shared" si="182"/>
      </c>
      <c r="BD62" s="119">
        <f t="shared" si="183"/>
      </c>
      <c r="BE62" s="120">
        <f t="shared" si="184"/>
      </c>
      <c r="BF62" s="120">
        <f t="shared" si="185"/>
      </c>
      <c r="BG62" s="120">
        <f t="shared" si="186"/>
      </c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>
        <f t="shared" si="187"/>
      </c>
      <c r="BZ62" s="110">
        <f t="shared" si="188"/>
      </c>
      <c r="CA62" s="110">
        <f t="shared" si="189"/>
      </c>
      <c r="CB62" s="110">
        <f t="shared" si="190"/>
      </c>
      <c r="CC62" s="110">
        <f t="shared" si="191"/>
      </c>
      <c r="CD62" s="110">
        <f t="shared" si="192"/>
      </c>
      <c r="CE62" s="110">
        <f t="shared" si="193"/>
      </c>
      <c r="CF62" s="110">
        <f t="shared" si="194"/>
      </c>
      <c r="CG62" s="110">
        <f t="shared" si="195"/>
      </c>
      <c r="CH62" s="110">
        <f t="shared" si="196"/>
      </c>
      <c r="CI62" s="110">
        <f t="shared" si="197"/>
      </c>
      <c r="CJ62" s="110">
        <f t="shared" si="198"/>
      </c>
      <c r="CK62" s="111">
        <f t="shared" si="199"/>
      </c>
      <c r="CL62" s="110">
        <f t="shared" si="200"/>
      </c>
      <c r="CM62" s="110">
        <f t="shared" si="201"/>
      </c>
      <c r="CN62" s="110">
        <f t="shared" si="202"/>
      </c>
      <c r="CO62" s="110">
        <f t="shared" si="203"/>
      </c>
      <c r="CP62" s="110">
        <f t="shared" si="204"/>
      </c>
      <c r="CQ62" s="110">
        <f t="shared" si="205"/>
      </c>
      <c r="CR62" s="110">
        <f t="shared" si="206"/>
      </c>
      <c r="CS62" s="110">
        <f t="shared" si="207"/>
      </c>
      <c r="CT62" s="110">
        <f t="shared" si="208"/>
      </c>
      <c r="CU62" s="110">
        <f t="shared" si="209"/>
      </c>
      <c r="CV62" s="110">
        <f t="shared" si="210"/>
      </c>
      <c r="CW62" s="110">
        <f t="shared" si="211"/>
      </c>
      <c r="CX62" s="110">
        <f t="shared" si="212"/>
      </c>
      <c r="CY62" s="110">
        <f t="shared" si="213"/>
      </c>
      <c r="CZ62" s="110">
        <f t="shared" si="214"/>
      </c>
      <c r="DA62" s="110">
        <f t="shared" si="215"/>
      </c>
      <c r="DB62" s="110">
        <f t="shared" si="216"/>
      </c>
      <c r="DC62" s="110">
        <f t="shared" si="217"/>
      </c>
      <c r="DD62" s="110">
        <f t="shared" si="218"/>
      </c>
      <c r="DE62" s="110">
        <f t="shared" si="219"/>
      </c>
      <c r="DF62" s="110" t="str">
        <f t="shared" si="220"/>
        <v>49</v>
      </c>
      <c r="DG62" s="110">
        <f t="shared" si="221"/>
      </c>
      <c r="DH62" s="110">
        <f t="shared" si="222"/>
      </c>
      <c r="DI62" s="110">
        <f t="shared" si="223"/>
      </c>
      <c r="DJ62" s="110">
        <f t="shared" si="224"/>
      </c>
      <c r="DK62" s="110">
        <f t="shared" si="225"/>
      </c>
      <c r="DL62" s="110">
        <f t="shared" si="226"/>
      </c>
      <c r="DM62" s="110">
        <f t="shared" si="227"/>
      </c>
      <c r="DN62" s="110">
        <f t="shared" si="228"/>
      </c>
      <c r="DO62" s="110">
        <f t="shared" si="229"/>
      </c>
      <c r="DP62" s="110">
        <f t="shared" si="230"/>
      </c>
      <c r="DQ62" s="110">
        <f t="shared" si="231"/>
      </c>
      <c r="DR62" s="110">
        <f t="shared" si="232"/>
      </c>
      <c r="DS62" s="110">
        <f t="shared" si="233"/>
      </c>
      <c r="DT62" s="110">
        <f t="shared" si="234"/>
      </c>
      <c r="DU62" s="110">
        <f t="shared" si="235"/>
      </c>
      <c r="DV62" s="110">
        <f t="shared" si="236"/>
      </c>
      <c r="DW62" s="110">
        <f t="shared" si="237"/>
      </c>
      <c r="DX62" s="110">
        <f t="shared" si="238"/>
      </c>
      <c r="DY62" s="110">
        <f t="shared" si="239"/>
      </c>
      <c r="DZ62" s="110">
        <f t="shared" si="240"/>
      </c>
      <c r="EA62" s="110">
        <f t="shared" si="241"/>
      </c>
      <c r="EB62" s="104">
        <f t="shared" si="166"/>
      </c>
      <c r="EC62" s="104" t="str">
        <f t="shared" si="167"/>
        <v>49</v>
      </c>
      <c r="ED62" s="104">
        <f t="shared" si="168"/>
      </c>
      <c r="EE62" s="104" t="str">
        <f t="shared" si="169"/>
        <v>49</v>
      </c>
      <c r="EF62" s="110">
        <f t="shared" si="242"/>
      </c>
      <c r="EG62" s="110">
        <f t="shared" si="243"/>
      </c>
      <c r="EH62" s="110">
        <f t="shared" si="244"/>
      </c>
      <c r="EI62" s="110">
        <f t="shared" si="245"/>
      </c>
      <c r="EJ62" s="110">
        <f t="shared" si="246"/>
      </c>
      <c r="EK62" s="110">
        <f t="shared" si="247"/>
      </c>
      <c r="EL62" s="110">
        <f t="shared" si="248"/>
      </c>
      <c r="EM62" s="110">
        <f t="shared" si="249"/>
      </c>
      <c r="EN62" s="110">
        <f t="shared" si="250"/>
      </c>
      <c r="EO62" s="110">
        <f t="shared" si="251"/>
      </c>
      <c r="EP62" s="110">
        <f t="shared" si="252"/>
      </c>
      <c r="EQ62" s="110">
        <f t="shared" si="253"/>
      </c>
      <c r="ER62" s="110">
        <f t="shared" si="254"/>
      </c>
      <c r="ES62" s="110">
        <f t="shared" si="255"/>
      </c>
      <c r="ET62" s="110">
        <f t="shared" si="256"/>
      </c>
      <c r="EU62" s="110">
        <f t="shared" si="257"/>
      </c>
      <c r="EV62" s="110">
        <f t="shared" si="258"/>
      </c>
      <c r="EW62" s="110">
        <f t="shared" si="259"/>
      </c>
      <c r="EX62" s="110">
        <f t="shared" si="260"/>
      </c>
      <c r="EY62" s="110">
        <f t="shared" si="261"/>
      </c>
      <c r="EZ62" s="110">
        <f t="shared" si="262"/>
      </c>
      <c r="FA62" s="110">
        <f t="shared" si="263"/>
      </c>
      <c r="FB62" s="110">
        <f t="shared" si="264"/>
      </c>
      <c r="FC62" s="110">
        <f t="shared" si="265"/>
      </c>
      <c r="FD62" s="110">
        <f t="shared" si="266"/>
      </c>
      <c r="FE62" s="110">
        <f t="shared" si="267"/>
      </c>
      <c r="FF62" s="110">
        <f t="shared" si="268"/>
      </c>
      <c r="FG62" s="110">
        <f t="shared" si="269"/>
      </c>
      <c r="FH62" s="110">
        <f t="shared" si="270"/>
      </c>
      <c r="FI62" s="110">
        <f t="shared" si="271"/>
      </c>
      <c r="FJ62" s="110">
        <f t="shared" si="272"/>
      </c>
      <c r="FK62" s="110">
        <f t="shared" si="273"/>
      </c>
      <c r="FL62" s="110">
        <f t="shared" si="274"/>
      </c>
      <c r="FM62" s="110">
        <f t="shared" si="275"/>
      </c>
      <c r="FN62" s="110">
        <f t="shared" si="276"/>
      </c>
      <c r="FO62" s="110">
        <f t="shared" si="277"/>
      </c>
      <c r="FP62" s="110">
        <f t="shared" si="278"/>
      </c>
      <c r="FQ62" s="110">
        <f t="shared" si="279"/>
      </c>
      <c r="FR62" s="110">
        <f t="shared" si="280"/>
      </c>
      <c r="FS62" s="110">
        <f t="shared" si="281"/>
      </c>
      <c r="FT62" s="110">
        <f t="shared" si="282"/>
      </c>
      <c r="FU62" s="110">
        <f t="shared" si="283"/>
      </c>
      <c r="FV62" s="110">
        <f t="shared" si="284"/>
      </c>
      <c r="FW62" s="110">
        <f t="shared" si="285"/>
      </c>
      <c r="FX62" s="110">
        <f t="shared" si="286"/>
      </c>
      <c r="FY62" s="110">
        <f t="shared" si="287"/>
      </c>
      <c r="FZ62" s="110">
        <f t="shared" si="288"/>
      </c>
      <c r="GA62" s="110">
        <f t="shared" si="289"/>
      </c>
      <c r="GB62" s="110">
        <f t="shared" si="290"/>
      </c>
      <c r="GC62" s="110">
        <f t="shared" si="291"/>
      </c>
      <c r="GD62" s="110">
        <f t="shared" si="292"/>
      </c>
      <c r="GE62" s="110">
        <f t="shared" si="293"/>
      </c>
      <c r="GF62" s="110">
        <f t="shared" si="294"/>
      </c>
      <c r="GG62" s="110">
        <f t="shared" si="295"/>
      </c>
      <c r="GH62" s="110">
        <f t="shared" si="296"/>
      </c>
      <c r="GI62" s="110">
        <f t="shared" si="297"/>
      </c>
      <c r="GJ62" s="110">
        <f t="shared" si="298"/>
      </c>
      <c r="GK62" s="110">
        <f t="shared" si="299"/>
      </c>
      <c r="GL62" s="110">
        <f t="shared" si="300"/>
      </c>
      <c r="GM62" s="110">
        <f t="shared" si="301"/>
      </c>
      <c r="GN62" s="110">
        <f t="shared" si="302"/>
      </c>
      <c r="GO62" s="110">
        <f t="shared" si="303"/>
      </c>
      <c r="GP62" s="110">
        <f t="shared" si="304"/>
      </c>
      <c r="GQ62" s="110">
        <f t="shared" si="305"/>
      </c>
      <c r="GR62" s="110">
        <f t="shared" si="306"/>
      </c>
      <c r="GS62" s="110">
        <f t="shared" si="307"/>
      </c>
      <c r="GT62" s="110">
        <f t="shared" si="308"/>
      </c>
      <c r="GU62" s="110">
        <f t="shared" si="309"/>
      </c>
      <c r="GV62" s="110">
        <f t="shared" si="310"/>
      </c>
      <c r="GW62" s="110">
        <f t="shared" si="311"/>
        <v>49</v>
      </c>
      <c r="GX62" s="110">
        <f t="shared" si="312"/>
      </c>
      <c r="GY62" s="110">
        <f t="shared" si="313"/>
      </c>
      <c r="GZ62" s="110">
        <f t="shared" si="314"/>
      </c>
      <c r="HA62" s="110">
        <f t="shared" si="315"/>
      </c>
      <c r="HB62" s="110">
        <f t="shared" si="316"/>
      </c>
      <c r="HC62" s="110">
        <f t="shared" si="317"/>
      </c>
      <c r="HD62" s="110">
        <f t="shared" si="318"/>
      </c>
      <c r="HE62" s="110">
        <f t="shared" si="319"/>
      </c>
      <c r="HF62" s="110">
        <f t="shared" si="320"/>
      </c>
      <c r="HG62" s="110">
        <f t="shared" si="321"/>
      </c>
      <c r="HH62" s="110">
        <f t="shared" si="322"/>
      </c>
      <c r="HI62" s="110">
        <f t="shared" si="323"/>
      </c>
      <c r="HJ62" s="110">
        <f t="shared" si="324"/>
      </c>
      <c r="HK62" s="110">
        <f t="shared" si="325"/>
      </c>
      <c r="HL62" s="110">
        <f t="shared" si="326"/>
      </c>
      <c r="HM62" s="110">
        <f t="shared" si="327"/>
      </c>
      <c r="HN62" s="110">
        <f t="shared" si="328"/>
      </c>
      <c r="HO62" s="110">
        <f t="shared" si="329"/>
      </c>
      <c r="HP62" s="110">
        <f t="shared" si="330"/>
      </c>
      <c r="HQ62" s="110">
        <f t="shared" si="331"/>
      </c>
      <c r="HR62" s="110">
        <f t="shared" si="332"/>
      </c>
      <c r="HT62" s="104">
        <f t="shared" si="333"/>
      </c>
      <c r="HU62" s="104" t="str">
        <f t="shared" si="334"/>
        <v>49</v>
      </c>
      <c r="HV62" s="104">
        <f t="shared" si="335"/>
      </c>
      <c r="HW62" s="104" t="str">
        <f t="shared" si="161"/>
        <v>49</v>
      </c>
    </row>
    <row r="63" spans="1:231" ht="22.5" customHeight="1">
      <c r="A63" s="13">
        <f t="shared" si="336"/>
        <v>27760</v>
      </c>
      <c r="B63" s="14">
        <f t="shared" si="336"/>
        <v>27760</v>
      </c>
      <c r="C63" s="15">
        <v>50</v>
      </c>
      <c r="D63" s="4" t="str">
        <f t="shared" si="163"/>
        <v>50</v>
      </c>
      <c r="E63" s="249"/>
      <c r="F63" s="250"/>
      <c r="G63" s="251"/>
      <c r="H63" s="17"/>
      <c r="I63" s="249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2"/>
      <c r="AE63" s="6">
        <f t="shared" si="164"/>
      </c>
      <c r="AF63" s="203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38">
        <f t="shared" si="170"/>
        <v>0</v>
      </c>
      <c r="AS63" s="39">
        <f t="shared" si="175"/>
        <v>0</v>
      </c>
      <c r="AT63" s="15">
        <f t="shared" si="171"/>
        <v>0</v>
      </c>
      <c r="AU63" s="40">
        <f t="shared" si="172"/>
        <v>0</v>
      </c>
      <c r="AV63" s="107">
        <v>1</v>
      </c>
      <c r="AW63" s="119">
        <f t="shared" si="176"/>
      </c>
      <c r="AX63" s="119">
        <f t="shared" si="177"/>
      </c>
      <c r="AY63" s="119">
        <f t="shared" si="178"/>
      </c>
      <c r="AZ63" s="119">
        <f t="shared" si="179"/>
      </c>
      <c r="BA63" s="119">
        <f t="shared" si="180"/>
      </c>
      <c r="BB63" s="119">
        <f t="shared" si="181"/>
      </c>
      <c r="BC63" s="119">
        <f t="shared" si="182"/>
      </c>
      <c r="BD63" s="119">
        <f t="shared" si="183"/>
      </c>
      <c r="BE63" s="120">
        <f t="shared" si="184"/>
      </c>
      <c r="BF63" s="120">
        <f t="shared" si="185"/>
      </c>
      <c r="BG63" s="120">
        <f t="shared" si="186"/>
      </c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>
        <f t="shared" si="187"/>
      </c>
      <c r="BZ63" s="110">
        <f t="shared" si="188"/>
      </c>
      <c r="CA63" s="110">
        <f t="shared" si="189"/>
      </c>
      <c r="CB63" s="110">
        <f t="shared" si="190"/>
      </c>
      <c r="CC63" s="110">
        <f t="shared" si="191"/>
      </c>
      <c r="CD63" s="110">
        <f t="shared" si="192"/>
      </c>
      <c r="CE63" s="110">
        <f t="shared" si="193"/>
      </c>
      <c r="CF63" s="110">
        <f t="shared" si="194"/>
      </c>
      <c r="CG63" s="110">
        <f t="shared" si="195"/>
      </c>
      <c r="CH63" s="110">
        <f t="shared" si="196"/>
      </c>
      <c r="CI63" s="110">
        <f t="shared" si="197"/>
      </c>
      <c r="CJ63" s="110">
        <f t="shared" si="198"/>
      </c>
      <c r="CK63" s="111">
        <f t="shared" si="199"/>
      </c>
      <c r="CL63" s="110">
        <f t="shared" si="200"/>
      </c>
      <c r="CM63" s="110">
        <f t="shared" si="201"/>
      </c>
      <c r="CN63" s="110">
        <f t="shared" si="202"/>
      </c>
      <c r="CO63" s="110">
        <f t="shared" si="203"/>
      </c>
      <c r="CP63" s="110">
        <f t="shared" si="204"/>
      </c>
      <c r="CQ63" s="110">
        <f t="shared" si="205"/>
      </c>
      <c r="CR63" s="110">
        <f t="shared" si="206"/>
      </c>
      <c r="CS63" s="110">
        <f t="shared" si="207"/>
      </c>
      <c r="CT63" s="110">
        <f t="shared" si="208"/>
      </c>
      <c r="CU63" s="110">
        <f t="shared" si="209"/>
      </c>
      <c r="CV63" s="110">
        <f t="shared" si="210"/>
      </c>
      <c r="CW63" s="110">
        <f t="shared" si="211"/>
      </c>
      <c r="CX63" s="110">
        <f t="shared" si="212"/>
      </c>
      <c r="CY63" s="110">
        <f t="shared" si="213"/>
      </c>
      <c r="CZ63" s="110">
        <f t="shared" si="214"/>
      </c>
      <c r="DA63" s="110">
        <f t="shared" si="215"/>
      </c>
      <c r="DB63" s="110">
        <f t="shared" si="216"/>
      </c>
      <c r="DC63" s="110">
        <f t="shared" si="217"/>
      </c>
      <c r="DD63" s="110">
        <f t="shared" si="218"/>
      </c>
      <c r="DE63" s="110">
        <f t="shared" si="219"/>
      </c>
      <c r="DF63" s="110">
        <f t="shared" si="220"/>
      </c>
      <c r="DG63" s="110" t="str">
        <f t="shared" si="221"/>
        <v>50</v>
      </c>
      <c r="DH63" s="110">
        <f t="shared" si="222"/>
      </c>
      <c r="DI63" s="110">
        <f t="shared" si="223"/>
      </c>
      <c r="DJ63" s="110">
        <f t="shared" si="224"/>
      </c>
      <c r="DK63" s="110">
        <f t="shared" si="225"/>
      </c>
      <c r="DL63" s="110">
        <f t="shared" si="226"/>
      </c>
      <c r="DM63" s="110">
        <f t="shared" si="227"/>
      </c>
      <c r="DN63" s="110">
        <f t="shared" si="228"/>
      </c>
      <c r="DO63" s="110">
        <f t="shared" si="229"/>
      </c>
      <c r="DP63" s="110">
        <f t="shared" si="230"/>
      </c>
      <c r="DQ63" s="110">
        <f t="shared" si="231"/>
      </c>
      <c r="DR63" s="110">
        <f t="shared" si="232"/>
      </c>
      <c r="DS63" s="110">
        <f t="shared" si="233"/>
      </c>
      <c r="DT63" s="110">
        <f t="shared" si="234"/>
      </c>
      <c r="DU63" s="110">
        <f t="shared" si="235"/>
      </c>
      <c r="DV63" s="110">
        <f t="shared" si="236"/>
      </c>
      <c r="DW63" s="110">
        <f t="shared" si="237"/>
      </c>
      <c r="DX63" s="110">
        <f t="shared" si="238"/>
      </c>
      <c r="DY63" s="110">
        <f t="shared" si="239"/>
      </c>
      <c r="DZ63" s="110">
        <f t="shared" si="240"/>
      </c>
      <c r="EA63" s="110">
        <f t="shared" si="241"/>
      </c>
      <c r="EB63" s="104">
        <f t="shared" si="166"/>
      </c>
      <c r="EC63" s="104" t="str">
        <f t="shared" si="167"/>
        <v>50</v>
      </c>
      <c r="ED63" s="104">
        <f t="shared" si="168"/>
      </c>
      <c r="EE63" s="104" t="str">
        <f t="shared" si="169"/>
        <v>50</v>
      </c>
      <c r="EF63" s="110">
        <f t="shared" si="242"/>
      </c>
      <c r="EG63" s="110">
        <f t="shared" si="243"/>
      </c>
      <c r="EH63" s="110">
        <f t="shared" si="244"/>
      </c>
      <c r="EI63" s="110">
        <f t="shared" si="245"/>
      </c>
      <c r="EJ63" s="110">
        <f t="shared" si="246"/>
      </c>
      <c r="EK63" s="110">
        <f t="shared" si="247"/>
      </c>
      <c r="EL63" s="110">
        <f t="shared" si="248"/>
      </c>
      <c r="EM63" s="110">
        <f t="shared" si="249"/>
      </c>
      <c r="EN63" s="110">
        <f t="shared" si="250"/>
      </c>
      <c r="EO63" s="110">
        <f t="shared" si="251"/>
      </c>
      <c r="EP63" s="110">
        <f t="shared" si="252"/>
      </c>
      <c r="EQ63" s="110">
        <f t="shared" si="253"/>
      </c>
      <c r="ER63" s="110">
        <f t="shared" si="254"/>
      </c>
      <c r="ES63" s="110">
        <f t="shared" si="255"/>
      </c>
      <c r="ET63" s="110">
        <f t="shared" si="256"/>
      </c>
      <c r="EU63" s="110">
        <f t="shared" si="257"/>
      </c>
      <c r="EV63" s="110">
        <f t="shared" si="258"/>
      </c>
      <c r="EW63" s="110">
        <f t="shared" si="259"/>
      </c>
      <c r="EX63" s="110">
        <f t="shared" si="260"/>
      </c>
      <c r="EY63" s="110">
        <f t="shared" si="261"/>
      </c>
      <c r="EZ63" s="110">
        <f t="shared" si="262"/>
      </c>
      <c r="FA63" s="110">
        <f t="shared" si="263"/>
      </c>
      <c r="FB63" s="110">
        <f t="shared" si="264"/>
      </c>
      <c r="FC63" s="110">
        <f t="shared" si="265"/>
      </c>
      <c r="FD63" s="110">
        <f t="shared" si="266"/>
      </c>
      <c r="FE63" s="110">
        <f t="shared" si="267"/>
      </c>
      <c r="FF63" s="110">
        <f t="shared" si="268"/>
      </c>
      <c r="FG63" s="110">
        <f t="shared" si="269"/>
      </c>
      <c r="FH63" s="110">
        <f t="shared" si="270"/>
      </c>
      <c r="FI63" s="110">
        <f t="shared" si="271"/>
      </c>
      <c r="FJ63" s="110">
        <f t="shared" si="272"/>
      </c>
      <c r="FK63" s="110">
        <f t="shared" si="273"/>
      </c>
      <c r="FL63" s="110">
        <f t="shared" si="274"/>
      </c>
      <c r="FM63" s="110">
        <f t="shared" si="275"/>
      </c>
      <c r="FN63" s="110">
        <f t="shared" si="276"/>
      </c>
      <c r="FO63" s="110">
        <f t="shared" si="277"/>
      </c>
      <c r="FP63" s="110">
        <f t="shared" si="278"/>
      </c>
      <c r="FQ63" s="110">
        <f t="shared" si="279"/>
      </c>
      <c r="FR63" s="110">
        <f t="shared" si="280"/>
      </c>
      <c r="FS63" s="110">
        <f t="shared" si="281"/>
      </c>
      <c r="FT63" s="110">
        <f t="shared" si="282"/>
      </c>
      <c r="FU63" s="110">
        <f t="shared" si="283"/>
      </c>
      <c r="FV63" s="110">
        <f t="shared" si="284"/>
      </c>
      <c r="FW63" s="110">
        <f t="shared" si="285"/>
      </c>
      <c r="FX63" s="110">
        <f t="shared" si="286"/>
      </c>
      <c r="FY63" s="110">
        <f t="shared" si="287"/>
      </c>
      <c r="FZ63" s="110">
        <f t="shared" si="288"/>
      </c>
      <c r="GA63" s="110">
        <f t="shared" si="289"/>
      </c>
      <c r="GB63" s="110">
        <f t="shared" si="290"/>
      </c>
      <c r="GC63" s="110">
        <f t="shared" si="291"/>
      </c>
      <c r="GD63" s="110">
        <f t="shared" si="292"/>
      </c>
      <c r="GE63" s="110">
        <f t="shared" si="293"/>
      </c>
      <c r="GF63" s="110">
        <f t="shared" si="294"/>
      </c>
      <c r="GG63" s="110">
        <f t="shared" si="295"/>
      </c>
      <c r="GH63" s="110">
        <f t="shared" si="296"/>
      </c>
      <c r="GI63" s="110">
        <f t="shared" si="297"/>
      </c>
      <c r="GJ63" s="110">
        <f t="shared" si="298"/>
      </c>
      <c r="GK63" s="110">
        <f t="shared" si="299"/>
      </c>
      <c r="GL63" s="110">
        <f t="shared" si="300"/>
      </c>
      <c r="GM63" s="110">
        <f t="shared" si="301"/>
      </c>
      <c r="GN63" s="110">
        <f t="shared" si="302"/>
      </c>
      <c r="GO63" s="110">
        <f t="shared" si="303"/>
      </c>
      <c r="GP63" s="110">
        <f t="shared" si="304"/>
      </c>
      <c r="GQ63" s="110">
        <f t="shared" si="305"/>
      </c>
      <c r="GR63" s="110">
        <f t="shared" si="306"/>
      </c>
      <c r="GS63" s="110">
        <f t="shared" si="307"/>
      </c>
      <c r="GT63" s="110">
        <f t="shared" si="308"/>
      </c>
      <c r="GU63" s="110">
        <f t="shared" si="309"/>
      </c>
      <c r="GV63" s="110">
        <f t="shared" si="310"/>
      </c>
      <c r="GW63" s="110">
        <f t="shared" si="311"/>
      </c>
      <c r="GX63" s="110">
        <f t="shared" si="312"/>
        <v>50</v>
      </c>
      <c r="GY63" s="110">
        <f t="shared" si="313"/>
      </c>
      <c r="GZ63" s="110">
        <f t="shared" si="314"/>
      </c>
      <c r="HA63" s="110">
        <f t="shared" si="315"/>
      </c>
      <c r="HB63" s="110">
        <f t="shared" si="316"/>
      </c>
      <c r="HC63" s="110">
        <f t="shared" si="317"/>
      </c>
      <c r="HD63" s="110">
        <f t="shared" si="318"/>
      </c>
      <c r="HE63" s="110">
        <f t="shared" si="319"/>
      </c>
      <c r="HF63" s="110">
        <f t="shared" si="320"/>
      </c>
      <c r="HG63" s="110">
        <f t="shared" si="321"/>
      </c>
      <c r="HH63" s="110">
        <f t="shared" si="322"/>
      </c>
      <c r="HI63" s="110">
        <f t="shared" si="323"/>
      </c>
      <c r="HJ63" s="110">
        <f t="shared" si="324"/>
      </c>
      <c r="HK63" s="110">
        <f t="shared" si="325"/>
      </c>
      <c r="HL63" s="110">
        <f t="shared" si="326"/>
      </c>
      <c r="HM63" s="110">
        <f t="shared" si="327"/>
      </c>
      <c r="HN63" s="110">
        <f t="shared" si="328"/>
      </c>
      <c r="HO63" s="110">
        <f t="shared" si="329"/>
      </c>
      <c r="HP63" s="110">
        <f t="shared" si="330"/>
      </c>
      <c r="HQ63" s="110">
        <f t="shared" si="331"/>
      </c>
      <c r="HR63" s="110">
        <f t="shared" si="332"/>
      </c>
      <c r="HT63" s="104">
        <f t="shared" si="333"/>
      </c>
      <c r="HU63" s="104" t="str">
        <f t="shared" si="334"/>
        <v>50</v>
      </c>
      <c r="HV63" s="104">
        <f t="shared" si="335"/>
      </c>
      <c r="HW63" s="104" t="str">
        <f t="shared" si="161"/>
        <v>50</v>
      </c>
    </row>
    <row r="64" spans="1:231" ht="22.5" customHeight="1">
      <c r="A64" s="7">
        <f t="shared" si="336"/>
        <v>28126</v>
      </c>
      <c r="B64" s="8">
        <f t="shared" si="336"/>
        <v>28126</v>
      </c>
      <c r="C64" s="9">
        <v>51</v>
      </c>
      <c r="D64" s="10" t="str">
        <f t="shared" si="163"/>
        <v>51</v>
      </c>
      <c r="E64" s="219"/>
      <c r="F64" s="220"/>
      <c r="G64" s="221"/>
      <c r="H64" s="11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5"/>
      <c r="AE64" s="12">
        <f t="shared" si="164"/>
      </c>
      <c r="AF64" s="201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41">
        <f t="shared" si="170"/>
        <v>0</v>
      </c>
      <c r="AS64" s="42">
        <f t="shared" si="175"/>
        <v>0</v>
      </c>
      <c r="AT64" s="9">
        <f t="shared" si="171"/>
        <v>0</v>
      </c>
      <c r="AU64" s="43">
        <f t="shared" si="172"/>
        <v>0</v>
      </c>
      <c r="AV64" s="107"/>
      <c r="AW64" s="119">
        <f t="shared" si="176"/>
      </c>
      <c r="AX64" s="119">
        <f t="shared" si="177"/>
      </c>
      <c r="AY64" s="119">
        <f t="shared" si="178"/>
      </c>
      <c r="AZ64" s="119">
        <f t="shared" si="179"/>
      </c>
      <c r="BA64" s="119">
        <f t="shared" si="180"/>
      </c>
      <c r="BB64" s="119">
        <f t="shared" si="181"/>
      </c>
      <c r="BC64" s="119">
        <f t="shared" si="182"/>
      </c>
      <c r="BD64" s="119">
        <f t="shared" si="183"/>
      </c>
      <c r="BE64" s="120">
        <f t="shared" si="184"/>
      </c>
      <c r="BF64" s="120">
        <f t="shared" si="185"/>
      </c>
      <c r="BG64" s="120">
        <f t="shared" si="186"/>
      </c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>
        <f t="shared" si="187"/>
      </c>
      <c r="BZ64" s="110">
        <f t="shared" si="188"/>
      </c>
      <c r="CA64" s="110">
        <f t="shared" si="189"/>
      </c>
      <c r="CB64" s="110">
        <f t="shared" si="190"/>
      </c>
      <c r="CC64" s="110">
        <f t="shared" si="191"/>
      </c>
      <c r="CD64" s="110">
        <f t="shared" si="192"/>
      </c>
      <c r="CE64" s="110">
        <f t="shared" si="193"/>
      </c>
      <c r="CF64" s="110">
        <f t="shared" si="194"/>
      </c>
      <c r="CG64" s="110">
        <f t="shared" si="195"/>
      </c>
      <c r="CH64" s="110">
        <f t="shared" si="196"/>
      </c>
      <c r="CI64" s="110">
        <f t="shared" si="197"/>
      </c>
      <c r="CJ64" s="110">
        <f t="shared" si="198"/>
      </c>
      <c r="CK64" s="111">
        <f t="shared" si="199"/>
      </c>
      <c r="CL64" s="110">
        <f t="shared" si="200"/>
      </c>
      <c r="CM64" s="110">
        <f t="shared" si="201"/>
      </c>
      <c r="CN64" s="110">
        <f t="shared" si="202"/>
      </c>
      <c r="CO64" s="110">
        <f t="shared" si="203"/>
      </c>
      <c r="CP64" s="110">
        <f t="shared" si="204"/>
      </c>
      <c r="CQ64" s="110">
        <f t="shared" si="205"/>
      </c>
      <c r="CR64" s="110">
        <f t="shared" si="206"/>
      </c>
      <c r="CS64" s="110">
        <f t="shared" si="207"/>
      </c>
      <c r="CT64" s="110">
        <f t="shared" si="208"/>
      </c>
      <c r="CU64" s="110">
        <f t="shared" si="209"/>
      </c>
      <c r="CV64" s="110">
        <f t="shared" si="210"/>
      </c>
      <c r="CW64" s="110">
        <f t="shared" si="211"/>
      </c>
      <c r="CX64" s="110">
        <f t="shared" si="212"/>
      </c>
      <c r="CY64" s="110">
        <f t="shared" si="213"/>
      </c>
      <c r="CZ64" s="110">
        <f t="shared" si="214"/>
      </c>
      <c r="DA64" s="110">
        <f t="shared" si="215"/>
      </c>
      <c r="DB64" s="110">
        <f t="shared" si="216"/>
      </c>
      <c r="DC64" s="110">
        <f t="shared" si="217"/>
      </c>
      <c r="DD64" s="110">
        <f t="shared" si="218"/>
      </c>
      <c r="DE64" s="110">
        <f t="shared" si="219"/>
      </c>
      <c r="DF64" s="110">
        <f t="shared" si="220"/>
      </c>
      <c r="DG64" s="110">
        <f t="shared" si="221"/>
      </c>
      <c r="DH64" s="110" t="str">
        <f t="shared" si="222"/>
        <v>51</v>
      </c>
      <c r="DI64" s="110">
        <f t="shared" si="223"/>
      </c>
      <c r="DJ64" s="110">
        <f t="shared" si="224"/>
      </c>
      <c r="DK64" s="110">
        <f t="shared" si="225"/>
      </c>
      <c r="DL64" s="110">
        <f t="shared" si="226"/>
      </c>
      <c r="DM64" s="110">
        <f t="shared" si="227"/>
      </c>
      <c r="DN64" s="110">
        <f t="shared" si="228"/>
      </c>
      <c r="DO64" s="110">
        <f t="shared" si="229"/>
      </c>
      <c r="DP64" s="110">
        <f t="shared" si="230"/>
      </c>
      <c r="DQ64" s="110">
        <f t="shared" si="231"/>
      </c>
      <c r="DR64" s="110">
        <f t="shared" si="232"/>
      </c>
      <c r="DS64" s="110">
        <f t="shared" si="233"/>
      </c>
      <c r="DT64" s="110">
        <f t="shared" si="234"/>
      </c>
      <c r="DU64" s="110">
        <f t="shared" si="235"/>
      </c>
      <c r="DV64" s="110">
        <f t="shared" si="236"/>
      </c>
      <c r="DW64" s="110">
        <f t="shared" si="237"/>
      </c>
      <c r="DX64" s="110">
        <f t="shared" si="238"/>
      </c>
      <c r="DY64" s="110">
        <f t="shared" si="239"/>
      </c>
      <c r="DZ64" s="110">
        <f t="shared" si="240"/>
      </c>
      <c r="EA64" s="110">
        <f t="shared" si="241"/>
      </c>
      <c r="EB64" s="104">
        <f t="shared" si="166"/>
      </c>
      <c r="EC64" s="104">
        <f t="shared" si="167"/>
      </c>
      <c r="ED64" s="104" t="str">
        <f t="shared" si="168"/>
        <v>51</v>
      </c>
      <c r="EE64" s="104" t="str">
        <f t="shared" si="169"/>
        <v>51</v>
      </c>
      <c r="EF64" s="110">
        <f t="shared" si="242"/>
      </c>
      <c r="EG64" s="110">
        <f t="shared" si="243"/>
      </c>
      <c r="EH64" s="110">
        <f t="shared" si="244"/>
      </c>
      <c r="EI64" s="110">
        <f t="shared" si="245"/>
      </c>
      <c r="EJ64" s="110">
        <f t="shared" si="246"/>
      </c>
      <c r="EK64" s="110">
        <f t="shared" si="247"/>
      </c>
      <c r="EL64" s="110">
        <f t="shared" si="248"/>
      </c>
      <c r="EM64" s="110">
        <f t="shared" si="249"/>
      </c>
      <c r="EN64" s="110">
        <f t="shared" si="250"/>
      </c>
      <c r="EO64" s="110">
        <f t="shared" si="251"/>
      </c>
      <c r="EP64" s="110">
        <f t="shared" si="252"/>
      </c>
      <c r="EQ64" s="110">
        <f t="shared" si="253"/>
      </c>
      <c r="ER64" s="110">
        <f t="shared" si="254"/>
      </c>
      <c r="ES64" s="110">
        <f t="shared" si="255"/>
      </c>
      <c r="ET64" s="110">
        <f t="shared" si="256"/>
      </c>
      <c r="EU64" s="110">
        <f t="shared" si="257"/>
      </c>
      <c r="EV64" s="110">
        <f t="shared" si="258"/>
      </c>
      <c r="EW64" s="110">
        <f t="shared" si="259"/>
      </c>
      <c r="EX64" s="110">
        <f t="shared" si="260"/>
      </c>
      <c r="EY64" s="110">
        <f t="shared" si="261"/>
      </c>
      <c r="EZ64" s="110">
        <f t="shared" si="262"/>
      </c>
      <c r="FA64" s="110">
        <f t="shared" si="263"/>
      </c>
      <c r="FB64" s="110">
        <f t="shared" si="264"/>
      </c>
      <c r="FC64" s="110">
        <f t="shared" si="265"/>
      </c>
      <c r="FD64" s="110">
        <f t="shared" si="266"/>
      </c>
      <c r="FE64" s="110">
        <f t="shared" si="267"/>
      </c>
      <c r="FF64" s="110">
        <f t="shared" si="268"/>
      </c>
      <c r="FG64" s="110">
        <f t="shared" si="269"/>
      </c>
      <c r="FH64" s="110">
        <f t="shared" si="270"/>
      </c>
      <c r="FI64" s="110">
        <f t="shared" si="271"/>
      </c>
      <c r="FJ64" s="110">
        <f t="shared" si="272"/>
      </c>
      <c r="FK64" s="110">
        <f t="shared" si="273"/>
      </c>
      <c r="FL64" s="110">
        <f t="shared" si="274"/>
      </c>
      <c r="FM64" s="110">
        <f t="shared" si="275"/>
      </c>
      <c r="FN64" s="110">
        <f t="shared" si="276"/>
      </c>
      <c r="FO64" s="110">
        <f t="shared" si="277"/>
      </c>
      <c r="FP64" s="110">
        <f t="shared" si="278"/>
      </c>
      <c r="FQ64" s="110">
        <f t="shared" si="279"/>
      </c>
      <c r="FR64" s="110">
        <f t="shared" si="280"/>
      </c>
      <c r="FS64" s="110">
        <f t="shared" si="281"/>
      </c>
      <c r="FT64" s="110">
        <f t="shared" si="282"/>
      </c>
      <c r="FU64" s="110">
        <f t="shared" si="283"/>
      </c>
      <c r="FV64" s="110">
        <f t="shared" si="284"/>
      </c>
      <c r="FW64" s="110">
        <f t="shared" si="285"/>
      </c>
      <c r="FX64" s="110">
        <f t="shared" si="286"/>
      </c>
      <c r="FY64" s="110">
        <f t="shared" si="287"/>
      </c>
      <c r="FZ64" s="110">
        <f t="shared" si="288"/>
      </c>
      <c r="GA64" s="110">
        <f t="shared" si="289"/>
      </c>
      <c r="GB64" s="110">
        <f t="shared" si="290"/>
      </c>
      <c r="GC64" s="110">
        <f t="shared" si="291"/>
      </c>
      <c r="GD64" s="110">
        <f t="shared" si="292"/>
      </c>
      <c r="GE64" s="110">
        <f t="shared" si="293"/>
      </c>
      <c r="GF64" s="110">
        <f t="shared" si="294"/>
      </c>
      <c r="GG64" s="110">
        <f t="shared" si="295"/>
      </c>
      <c r="GH64" s="110">
        <f t="shared" si="296"/>
      </c>
      <c r="GI64" s="110">
        <f t="shared" si="297"/>
      </c>
      <c r="GJ64" s="110">
        <f t="shared" si="298"/>
      </c>
      <c r="GK64" s="110">
        <f t="shared" si="299"/>
      </c>
      <c r="GL64" s="110">
        <f t="shared" si="300"/>
      </c>
      <c r="GM64" s="110">
        <f t="shared" si="301"/>
      </c>
      <c r="GN64" s="110">
        <f t="shared" si="302"/>
      </c>
      <c r="GO64" s="110">
        <f t="shared" si="303"/>
      </c>
      <c r="GP64" s="110">
        <f t="shared" si="304"/>
      </c>
      <c r="GQ64" s="110">
        <f t="shared" si="305"/>
      </c>
      <c r="GR64" s="110">
        <f t="shared" si="306"/>
      </c>
      <c r="GS64" s="110">
        <f t="shared" si="307"/>
      </c>
      <c r="GT64" s="110">
        <f t="shared" si="308"/>
      </c>
      <c r="GU64" s="110">
        <f t="shared" si="309"/>
      </c>
      <c r="GV64" s="110">
        <f t="shared" si="310"/>
      </c>
      <c r="GW64" s="110">
        <f t="shared" si="311"/>
      </c>
      <c r="GX64" s="110">
        <f t="shared" si="312"/>
      </c>
      <c r="GY64" s="110">
        <f t="shared" si="313"/>
        <v>51</v>
      </c>
      <c r="GZ64" s="110">
        <f t="shared" si="314"/>
      </c>
      <c r="HA64" s="110">
        <f t="shared" si="315"/>
      </c>
      <c r="HB64" s="110">
        <f t="shared" si="316"/>
      </c>
      <c r="HC64" s="110">
        <f t="shared" si="317"/>
      </c>
      <c r="HD64" s="110">
        <f t="shared" si="318"/>
      </c>
      <c r="HE64" s="110">
        <f t="shared" si="319"/>
      </c>
      <c r="HF64" s="110">
        <f t="shared" si="320"/>
      </c>
      <c r="HG64" s="110">
        <f t="shared" si="321"/>
      </c>
      <c r="HH64" s="110">
        <f t="shared" si="322"/>
      </c>
      <c r="HI64" s="110">
        <f t="shared" si="323"/>
      </c>
      <c r="HJ64" s="110">
        <f t="shared" si="324"/>
      </c>
      <c r="HK64" s="110">
        <f t="shared" si="325"/>
      </c>
      <c r="HL64" s="110">
        <f t="shared" si="326"/>
      </c>
      <c r="HM64" s="110">
        <f t="shared" si="327"/>
      </c>
      <c r="HN64" s="110">
        <f t="shared" si="328"/>
      </c>
      <c r="HO64" s="110">
        <f t="shared" si="329"/>
      </c>
      <c r="HP64" s="110">
        <f t="shared" si="330"/>
      </c>
      <c r="HQ64" s="110">
        <f t="shared" si="331"/>
      </c>
      <c r="HR64" s="110">
        <f t="shared" si="332"/>
      </c>
      <c r="HT64" s="104">
        <f t="shared" si="333"/>
      </c>
      <c r="HU64" s="104">
        <f t="shared" si="334"/>
      </c>
      <c r="HV64" s="104" t="str">
        <f t="shared" si="335"/>
        <v>51</v>
      </c>
      <c r="HW64" s="104" t="str">
        <f t="shared" si="161"/>
        <v>51</v>
      </c>
    </row>
    <row r="65" spans="1:231" ht="22.5" customHeight="1">
      <c r="A65" s="13">
        <f t="shared" si="336"/>
        <v>28491</v>
      </c>
      <c r="B65" s="14">
        <f t="shared" si="336"/>
        <v>28491</v>
      </c>
      <c r="C65" s="15">
        <v>52</v>
      </c>
      <c r="D65" s="16" t="str">
        <f t="shared" si="163"/>
        <v>52</v>
      </c>
      <c r="E65" s="230"/>
      <c r="F65" s="231"/>
      <c r="G65" s="232"/>
      <c r="H65" s="17"/>
      <c r="I65" s="230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3"/>
      <c r="AE65" s="18" t="str">
        <f t="shared" si="164"/>
        <v>&lt;国民年金の特例納付実施③&gt;</v>
      </c>
      <c r="AF65" s="203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38">
        <f t="shared" si="170"/>
        <v>0</v>
      </c>
      <c r="AS65" s="39">
        <f t="shared" si="175"/>
        <v>0</v>
      </c>
      <c r="AT65" s="15">
        <f t="shared" si="171"/>
        <v>0</v>
      </c>
      <c r="AU65" s="40">
        <f t="shared" si="172"/>
        <v>0</v>
      </c>
      <c r="AV65" s="107">
        <v>1</v>
      </c>
      <c r="AW65" s="119">
        <f t="shared" si="176"/>
      </c>
      <c r="AX65" s="119">
        <f t="shared" si="177"/>
      </c>
      <c r="AY65" s="119" t="str">
        <f t="shared" si="178"/>
        <v>&lt;国民年金の特例納付実施③&gt;</v>
      </c>
      <c r="AZ65" s="119">
        <f t="shared" si="179"/>
      </c>
      <c r="BA65" s="119">
        <f t="shared" si="180"/>
      </c>
      <c r="BB65" s="119">
        <f t="shared" si="181"/>
      </c>
      <c r="BC65" s="119">
        <f t="shared" si="182"/>
      </c>
      <c r="BD65" s="119">
        <f t="shared" si="183"/>
      </c>
      <c r="BE65" s="120">
        <f t="shared" si="184"/>
      </c>
      <c r="BF65" s="120">
        <f t="shared" si="185"/>
      </c>
      <c r="BG65" s="120">
        <f t="shared" si="186"/>
      </c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>
        <f t="shared" si="187"/>
      </c>
      <c r="BZ65" s="110">
        <f t="shared" si="188"/>
      </c>
      <c r="CA65" s="110">
        <f t="shared" si="189"/>
      </c>
      <c r="CB65" s="110">
        <f t="shared" si="190"/>
      </c>
      <c r="CC65" s="110">
        <f t="shared" si="191"/>
      </c>
      <c r="CD65" s="110">
        <f t="shared" si="192"/>
      </c>
      <c r="CE65" s="110">
        <f t="shared" si="193"/>
      </c>
      <c r="CF65" s="110">
        <f t="shared" si="194"/>
      </c>
      <c r="CG65" s="110">
        <f t="shared" si="195"/>
      </c>
      <c r="CH65" s="110">
        <f t="shared" si="196"/>
      </c>
      <c r="CI65" s="110">
        <f t="shared" si="197"/>
      </c>
      <c r="CJ65" s="110">
        <f t="shared" si="198"/>
      </c>
      <c r="CK65" s="111">
        <f t="shared" si="199"/>
      </c>
      <c r="CL65" s="110">
        <f t="shared" si="200"/>
      </c>
      <c r="CM65" s="110">
        <f t="shared" si="201"/>
      </c>
      <c r="CN65" s="110">
        <f t="shared" si="202"/>
      </c>
      <c r="CO65" s="110">
        <f t="shared" si="203"/>
      </c>
      <c r="CP65" s="110">
        <f t="shared" si="204"/>
      </c>
      <c r="CQ65" s="110">
        <f t="shared" si="205"/>
      </c>
      <c r="CR65" s="110">
        <f t="shared" si="206"/>
      </c>
      <c r="CS65" s="110">
        <f t="shared" si="207"/>
      </c>
      <c r="CT65" s="110">
        <f t="shared" si="208"/>
      </c>
      <c r="CU65" s="110">
        <f t="shared" si="209"/>
      </c>
      <c r="CV65" s="110">
        <f t="shared" si="210"/>
      </c>
      <c r="CW65" s="110">
        <f t="shared" si="211"/>
      </c>
      <c r="CX65" s="110">
        <f t="shared" si="212"/>
      </c>
      <c r="CY65" s="110">
        <f t="shared" si="213"/>
      </c>
      <c r="CZ65" s="110">
        <f t="shared" si="214"/>
      </c>
      <c r="DA65" s="110">
        <f t="shared" si="215"/>
      </c>
      <c r="DB65" s="110">
        <f t="shared" si="216"/>
      </c>
      <c r="DC65" s="110">
        <f t="shared" si="217"/>
      </c>
      <c r="DD65" s="110">
        <f t="shared" si="218"/>
      </c>
      <c r="DE65" s="110">
        <f t="shared" si="219"/>
      </c>
      <c r="DF65" s="110">
        <f t="shared" si="220"/>
      </c>
      <c r="DG65" s="110">
        <f t="shared" si="221"/>
      </c>
      <c r="DH65" s="110">
        <f t="shared" si="222"/>
      </c>
      <c r="DI65" s="110" t="str">
        <f t="shared" si="223"/>
        <v>52</v>
      </c>
      <c r="DJ65" s="110">
        <f t="shared" si="224"/>
      </c>
      <c r="DK65" s="110">
        <f t="shared" si="225"/>
      </c>
      <c r="DL65" s="110">
        <f t="shared" si="226"/>
      </c>
      <c r="DM65" s="110">
        <f t="shared" si="227"/>
      </c>
      <c r="DN65" s="110">
        <f t="shared" si="228"/>
      </c>
      <c r="DO65" s="110">
        <f t="shared" si="229"/>
      </c>
      <c r="DP65" s="110">
        <f t="shared" si="230"/>
      </c>
      <c r="DQ65" s="110">
        <f t="shared" si="231"/>
      </c>
      <c r="DR65" s="110">
        <f t="shared" si="232"/>
      </c>
      <c r="DS65" s="110">
        <f t="shared" si="233"/>
      </c>
      <c r="DT65" s="110">
        <f t="shared" si="234"/>
      </c>
      <c r="DU65" s="110">
        <f t="shared" si="235"/>
      </c>
      <c r="DV65" s="110">
        <f t="shared" si="236"/>
      </c>
      <c r="DW65" s="110">
        <f t="shared" si="237"/>
      </c>
      <c r="DX65" s="110">
        <f t="shared" si="238"/>
      </c>
      <c r="DY65" s="110">
        <f t="shared" si="239"/>
      </c>
      <c r="DZ65" s="110">
        <f t="shared" si="240"/>
      </c>
      <c r="EA65" s="110">
        <f t="shared" si="241"/>
      </c>
      <c r="EB65" s="104">
        <f t="shared" si="166"/>
      </c>
      <c r="EC65" s="104">
        <f t="shared" si="167"/>
      </c>
      <c r="ED65" s="104" t="str">
        <f t="shared" si="168"/>
        <v>52</v>
      </c>
      <c r="EE65" s="104" t="str">
        <f t="shared" si="169"/>
        <v>52</v>
      </c>
      <c r="EF65" s="110">
        <f t="shared" si="242"/>
      </c>
      <c r="EG65" s="110">
        <f t="shared" si="243"/>
      </c>
      <c r="EH65" s="110">
        <f t="shared" si="244"/>
      </c>
      <c r="EI65" s="110">
        <f t="shared" si="245"/>
      </c>
      <c r="EJ65" s="110">
        <f t="shared" si="246"/>
      </c>
      <c r="EK65" s="110">
        <f t="shared" si="247"/>
      </c>
      <c r="EL65" s="110">
        <f t="shared" si="248"/>
      </c>
      <c r="EM65" s="110">
        <f t="shared" si="249"/>
      </c>
      <c r="EN65" s="110">
        <f t="shared" si="250"/>
      </c>
      <c r="EO65" s="110">
        <f t="shared" si="251"/>
      </c>
      <c r="EP65" s="110">
        <f t="shared" si="252"/>
      </c>
      <c r="EQ65" s="110">
        <f t="shared" si="253"/>
      </c>
      <c r="ER65" s="110">
        <f t="shared" si="254"/>
      </c>
      <c r="ES65" s="110">
        <f t="shared" si="255"/>
      </c>
      <c r="ET65" s="110">
        <f t="shared" si="256"/>
      </c>
      <c r="EU65" s="110">
        <f t="shared" si="257"/>
      </c>
      <c r="EV65" s="110">
        <f t="shared" si="258"/>
      </c>
      <c r="EW65" s="110">
        <f t="shared" si="259"/>
      </c>
      <c r="EX65" s="110">
        <f t="shared" si="260"/>
      </c>
      <c r="EY65" s="110">
        <f t="shared" si="261"/>
      </c>
      <c r="EZ65" s="110">
        <f t="shared" si="262"/>
      </c>
      <c r="FA65" s="110">
        <f t="shared" si="263"/>
      </c>
      <c r="FB65" s="110">
        <f t="shared" si="264"/>
      </c>
      <c r="FC65" s="110">
        <f t="shared" si="265"/>
      </c>
      <c r="FD65" s="110">
        <f t="shared" si="266"/>
      </c>
      <c r="FE65" s="110">
        <f t="shared" si="267"/>
      </c>
      <c r="FF65" s="110">
        <f t="shared" si="268"/>
      </c>
      <c r="FG65" s="110">
        <f t="shared" si="269"/>
      </c>
      <c r="FH65" s="110">
        <f t="shared" si="270"/>
      </c>
      <c r="FI65" s="110">
        <f t="shared" si="271"/>
      </c>
      <c r="FJ65" s="110">
        <f t="shared" si="272"/>
      </c>
      <c r="FK65" s="110">
        <f t="shared" si="273"/>
      </c>
      <c r="FL65" s="110">
        <f t="shared" si="274"/>
      </c>
      <c r="FM65" s="110">
        <f t="shared" si="275"/>
      </c>
      <c r="FN65" s="110">
        <f t="shared" si="276"/>
      </c>
      <c r="FO65" s="110">
        <f t="shared" si="277"/>
      </c>
      <c r="FP65" s="110">
        <f t="shared" si="278"/>
      </c>
      <c r="FQ65" s="110">
        <f t="shared" si="279"/>
      </c>
      <c r="FR65" s="110">
        <f t="shared" si="280"/>
      </c>
      <c r="FS65" s="110">
        <f t="shared" si="281"/>
      </c>
      <c r="FT65" s="110">
        <f t="shared" si="282"/>
      </c>
      <c r="FU65" s="110">
        <f t="shared" si="283"/>
      </c>
      <c r="FV65" s="110">
        <f t="shared" si="284"/>
      </c>
      <c r="FW65" s="110">
        <f t="shared" si="285"/>
      </c>
      <c r="FX65" s="110">
        <f t="shared" si="286"/>
      </c>
      <c r="FY65" s="110">
        <f t="shared" si="287"/>
      </c>
      <c r="FZ65" s="110">
        <f t="shared" si="288"/>
      </c>
      <c r="GA65" s="110">
        <f t="shared" si="289"/>
      </c>
      <c r="GB65" s="110">
        <f t="shared" si="290"/>
      </c>
      <c r="GC65" s="110">
        <f t="shared" si="291"/>
      </c>
      <c r="GD65" s="110">
        <f t="shared" si="292"/>
      </c>
      <c r="GE65" s="110">
        <f t="shared" si="293"/>
      </c>
      <c r="GF65" s="110">
        <f t="shared" si="294"/>
      </c>
      <c r="GG65" s="110">
        <f t="shared" si="295"/>
      </c>
      <c r="GH65" s="110">
        <f t="shared" si="296"/>
      </c>
      <c r="GI65" s="110">
        <f t="shared" si="297"/>
      </c>
      <c r="GJ65" s="110">
        <f t="shared" si="298"/>
      </c>
      <c r="GK65" s="110">
        <f t="shared" si="299"/>
      </c>
      <c r="GL65" s="110">
        <f t="shared" si="300"/>
      </c>
      <c r="GM65" s="110">
        <f t="shared" si="301"/>
      </c>
      <c r="GN65" s="110">
        <f t="shared" si="302"/>
      </c>
      <c r="GO65" s="110">
        <f t="shared" si="303"/>
      </c>
      <c r="GP65" s="110">
        <f t="shared" si="304"/>
      </c>
      <c r="GQ65" s="110">
        <f t="shared" si="305"/>
      </c>
      <c r="GR65" s="110">
        <f t="shared" si="306"/>
      </c>
      <c r="GS65" s="110">
        <f t="shared" si="307"/>
      </c>
      <c r="GT65" s="110">
        <f t="shared" si="308"/>
      </c>
      <c r="GU65" s="110">
        <f t="shared" si="309"/>
      </c>
      <c r="GV65" s="110">
        <f t="shared" si="310"/>
      </c>
      <c r="GW65" s="110">
        <f t="shared" si="311"/>
      </c>
      <c r="GX65" s="110">
        <f t="shared" si="312"/>
      </c>
      <c r="GY65" s="110">
        <f t="shared" si="313"/>
      </c>
      <c r="GZ65" s="110">
        <f t="shared" si="314"/>
        <v>52</v>
      </c>
      <c r="HA65" s="110">
        <f t="shared" si="315"/>
      </c>
      <c r="HB65" s="110">
        <f t="shared" si="316"/>
      </c>
      <c r="HC65" s="110">
        <f t="shared" si="317"/>
      </c>
      <c r="HD65" s="110">
        <f t="shared" si="318"/>
      </c>
      <c r="HE65" s="110">
        <f t="shared" si="319"/>
      </c>
      <c r="HF65" s="110">
        <f t="shared" si="320"/>
      </c>
      <c r="HG65" s="110">
        <f t="shared" si="321"/>
      </c>
      <c r="HH65" s="110">
        <f t="shared" si="322"/>
      </c>
      <c r="HI65" s="110">
        <f t="shared" si="323"/>
      </c>
      <c r="HJ65" s="110">
        <f t="shared" si="324"/>
      </c>
      <c r="HK65" s="110">
        <f t="shared" si="325"/>
      </c>
      <c r="HL65" s="110">
        <f t="shared" si="326"/>
      </c>
      <c r="HM65" s="110">
        <f t="shared" si="327"/>
      </c>
      <c r="HN65" s="110">
        <f t="shared" si="328"/>
      </c>
      <c r="HO65" s="110">
        <f t="shared" si="329"/>
      </c>
      <c r="HP65" s="110">
        <f t="shared" si="330"/>
      </c>
      <c r="HQ65" s="110">
        <f t="shared" si="331"/>
      </c>
      <c r="HR65" s="110">
        <f t="shared" si="332"/>
      </c>
      <c r="HT65" s="104">
        <f t="shared" si="333"/>
      </c>
      <c r="HU65" s="104">
        <f t="shared" si="334"/>
      </c>
      <c r="HV65" s="104" t="str">
        <f t="shared" si="335"/>
        <v>52</v>
      </c>
      <c r="HW65" s="104" t="str">
        <f t="shared" si="161"/>
        <v>52</v>
      </c>
    </row>
    <row r="66" spans="1:231" ht="22.5" customHeight="1">
      <c r="A66" s="7">
        <f t="shared" si="336"/>
        <v>28856</v>
      </c>
      <c r="B66" s="8">
        <f t="shared" si="336"/>
        <v>28856</v>
      </c>
      <c r="C66" s="9">
        <v>53</v>
      </c>
      <c r="D66" s="10" t="str">
        <f t="shared" si="163"/>
        <v>53</v>
      </c>
      <c r="E66" s="219"/>
      <c r="F66" s="220"/>
      <c r="G66" s="221"/>
      <c r="H66" s="11"/>
      <c r="I66" s="219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5"/>
      <c r="AE66" s="12">
        <f t="shared" si="164"/>
      </c>
      <c r="AF66" s="201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41">
        <f t="shared" si="170"/>
        <v>0</v>
      </c>
      <c r="AS66" s="42">
        <f t="shared" si="175"/>
        <v>0</v>
      </c>
      <c r="AT66" s="9">
        <f t="shared" si="171"/>
        <v>0</v>
      </c>
      <c r="AU66" s="43">
        <f t="shared" si="172"/>
        <v>0</v>
      </c>
      <c r="AV66" s="107"/>
      <c r="AW66" s="119">
        <f t="shared" si="176"/>
      </c>
      <c r="AX66" s="119">
        <f t="shared" si="177"/>
      </c>
      <c r="AY66" s="119">
        <f t="shared" si="178"/>
      </c>
      <c r="AZ66" s="119">
        <f t="shared" si="179"/>
      </c>
      <c r="BA66" s="119">
        <f t="shared" si="180"/>
      </c>
      <c r="BB66" s="119">
        <f t="shared" si="181"/>
      </c>
      <c r="BC66" s="119">
        <f t="shared" si="182"/>
      </c>
      <c r="BD66" s="119">
        <f t="shared" si="183"/>
      </c>
      <c r="BE66" s="120">
        <f t="shared" si="184"/>
      </c>
      <c r="BF66" s="120">
        <f t="shared" si="185"/>
      </c>
      <c r="BG66" s="120">
        <f t="shared" si="186"/>
      </c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>
        <f t="shared" si="187"/>
      </c>
      <c r="BZ66" s="110">
        <f t="shared" si="188"/>
      </c>
      <c r="CA66" s="110">
        <f t="shared" si="189"/>
      </c>
      <c r="CB66" s="110">
        <f t="shared" si="190"/>
      </c>
      <c r="CC66" s="110">
        <f t="shared" si="191"/>
      </c>
      <c r="CD66" s="110">
        <f t="shared" si="192"/>
      </c>
      <c r="CE66" s="110">
        <f t="shared" si="193"/>
      </c>
      <c r="CF66" s="110">
        <f t="shared" si="194"/>
      </c>
      <c r="CG66" s="110">
        <f t="shared" si="195"/>
      </c>
      <c r="CH66" s="110">
        <f t="shared" si="196"/>
      </c>
      <c r="CI66" s="110">
        <f t="shared" si="197"/>
      </c>
      <c r="CJ66" s="110">
        <f t="shared" si="198"/>
      </c>
      <c r="CK66" s="111">
        <f t="shared" si="199"/>
      </c>
      <c r="CL66" s="110">
        <f t="shared" si="200"/>
      </c>
      <c r="CM66" s="110">
        <f t="shared" si="201"/>
      </c>
      <c r="CN66" s="110">
        <f t="shared" si="202"/>
      </c>
      <c r="CO66" s="110">
        <f t="shared" si="203"/>
      </c>
      <c r="CP66" s="110">
        <f t="shared" si="204"/>
      </c>
      <c r="CQ66" s="110">
        <f t="shared" si="205"/>
      </c>
      <c r="CR66" s="110">
        <f t="shared" si="206"/>
      </c>
      <c r="CS66" s="110">
        <f t="shared" si="207"/>
      </c>
      <c r="CT66" s="110">
        <f t="shared" si="208"/>
      </c>
      <c r="CU66" s="110">
        <f t="shared" si="209"/>
      </c>
      <c r="CV66" s="110">
        <f t="shared" si="210"/>
      </c>
      <c r="CW66" s="110">
        <f t="shared" si="211"/>
      </c>
      <c r="CX66" s="110">
        <f t="shared" si="212"/>
      </c>
      <c r="CY66" s="110">
        <f t="shared" si="213"/>
      </c>
      <c r="CZ66" s="110">
        <f t="shared" si="214"/>
      </c>
      <c r="DA66" s="110">
        <f t="shared" si="215"/>
      </c>
      <c r="DB66" s="110">
        <f t="shared" si="216"/>
      </c>
      <c r="DC66" s="110">
        <f t="shared" si="217"/>
      </c>
      <c r="DD66" s="110">
        <f t="shared" si="218"/>
      </c>
      <c r="DE66" s="110">
        <f t="shared" si="219"/>
      </c>
      <c r="DF66" s="110">
        <f t="shared" si="220"/>
      </c>
      <c r="DG66" s="110">
        <f t="shared" si="221"/>
      </c>
      <c r="DH66" s="110">
        <f t="shared" si="222"/>
      </c>
      <c r="DI66" s="110">
        <f t="shared" si="223"/>
      </c>
      <c r="DJ66" s="110" t="str">
        <f t="shared" si="224"/>
        <v>53</v>
      </c>
      <c r="DK66" s="110">
        <f t="shared" si="225"/>
      </c>
      <c r="DL66" s="110">
        <f t="shared" si="226"/>
      </c>
      <c r="DM66" s="110">
        <f t="shared" si="227"/>
      </c>
      <c r="DN66" s="110">
        <f t="shared" si="228"/>
      </c>
      <c r="DO66" s="110">
        <f t="shared" si="229"/>
      </c>
      <c r="DP66" s="110">
        <f t="shared" si="230"/>
      </c>
      <c r="DQ66" s="110">
        <f t="shared" si="231"/>
      </c>
      <c r="DR66" s="110">
        <f t="shared" si="232"/>
      </c>
      <c r="DS66" s="110">
        <f t="shared" si="233"/>
      </c>
      <c r="DT66" s="110">
        <f t="shared" si="234"/>
      </c>
      <c r="DU66" s="110">
        <f t="shared" si="235"/>
      </c>
      <c r="DV66" s="110">
        <f t="shared" si="236"/>
      </c>
      <c r="DW66" s="110">
        <f t="shared" si="237"/>
      </c>
      <c r="DX66" s="110">
        <f t="shared" si="238"/>
      </c>
      <c r="DY66" s="110">
        <f t="shared" si="239"/>
      </c>
      <c r="DZ66" s="110">
        <f t="shared" si="240"/>
      </c>
      <c r="EA66" s="110">
        <f t="shared" si="241"/>
      </c>
      <c r="EB66" s="104">
        <f t="shared" si="166"/>
      </c>
      <c r="EC66" s="104">
        <f t="shared" si="167"/>
      </c>
      <c r="ED66" s="104" t="str">
        <f t="shared" si="168"/>
        <v>53</v>
      </c>
      <c r="EE66" s="104" t="str">
        <f t="shared" si="169"/>
        <v>53</v>
      </c>
      <c r="EF66" s="110">
        <f t="shared" si="242"/>
      </c>
      <c r="EG66" s="110">
        <f t="shared" si="243"/>
      </c>
      <c r="EH66" s="110">
        <f t="shared" si="244"/>
      </c>
      <c r="EI66" s="110">
        <f t="shared" si="245"/>
      </c>
      <c r="EJ66" s="110">
        <f t="shared" si="246"/>
      </c>
      <c r="EK66" s="110">
        <f t="shared" si="247"/>
      </c>
      <c r="EL66" s="110">
        <f t="shared" si="248"/>
      </c>
      <c r="EM66" s="110">
        <f t="shared" si="249"/>
      </c>
      <c r="EN66" s="110">
        <f t="shared" si="250"/>
      </c>
      <c r="EO66" s="110">
        <f t="shared" si="251"/>
      </c>
      <c r="EP66" s="110">
        <f t="shared" si="252"/>
      </c>
      <c r="EQ66" s="110">
        <f t="shared" si="253"/>
      </c>
      <c r="ER66" s="110">
        <f t="shared" si="254"/>
      </c>
      <c r="ES66" s="110">
        <f t="shared" si="255"/>
      </c>
      <c r="ET66" s="110">
        <f t="shared" si="256"/>
      </c>
      <c r="EU66" s="110">
        <f t="shared" si="257"/>
      </c>
      <c r="EV66" s="110">
        <f t="shared" si="258"/>
      </c>
      <c r="EW66" s="110">
        <f t="shared" si="259"/>
      </c>
      <c r="EX66" s="110">
        <f t="shared" si="260"/>
      </c>
      <c r="EY66" s="110">
        <f t="shared" si="261"/>
      </c>
      <c r="EZ66" s="110">
        <f t="shared" si="262"/>
      </c>
      <c r="FA66" s="110">
        <f t="shared" si="263"/>
      </c>
      <c r="FB66" s="110">
        <f t="shared" si="264"/>
      </c>
      <c r="FC66" s="110">
        <f t="shared" si="265"/>
      </c>
      <c r="FD66" s="110">
        <f t="shared" si="266"/>
      </c>
      <c r="FE66" s="110">
        <f t="shared" si="267"/>
      </c>
      <c r="FF66" s="110">
        <f t="shared" si="268"/>
      </c>
      <c r="FG66" s="110">
        <f t="shared" si="269"/>
      </c>
      <c r="FH66" s="110">
        <f t="shared" si="270"/>
      </c>
      <c r="FI66" s="110">
        <f t="shared" si="271"/>
      </c>
      <c r="FJ66" s="110">
        <f t="shared" si="272"/>
      </c>
      <c r="FK66" s="110">
        <f t="shared" si="273"/>
      </c>
      <c r="FL66" s="110">
        <f t="shared" si="274"/>
      </c>
      <c r="FM66" s="110">
        <f t="shared" si="275"/>
      </c>
      <c r="FN66" s="110">
        <f t="shared" si="276"/>
      </c>
      <c r="FO66" s="110">
        <f t="shared" si="277"/>
      </c>
      <c r="FP66" s="110">
        <f t="shared" si="278"/>
      </c>
      <c r="FQ66" s="110">
        <f t="shared" si="279"/>
      </c>
      <c r="FR66" s="110">
        <f t="shared" si="280"/>
      </c>
      <c r="FS66" s="110">
        <f t="shared" si="281"/>
      </c>
      <c r="FT66" s="110">
        <f t="shared" si="282"/>
      </c>
      <c r="FU66" s="110">
        <f t="shared" si="283"/>
      </c>
      <c r="FV66" s="110">
        <f t="shared" si="284"/>
      </c>
      <c r="FW66" s="110">
        <f t="shared" si="285"/>
      </c>
      <c r="FX66" s="110">
        <f t="shared" si="286"/>
      </c>
      <c r="FY66" s="110">
        <f t="shared" si="287"/>
      </c>
      <c r="FZ66" s="110">
        <f t="shared" si="288"/>
      </c>
      <c r="GA66" s="110">
        <f t="shared" si="289"/>
      </c>
      <c r="GB66" s="110">
        <f t="shared" si="290"/>
      </c>
      <c r="GC66" s="110">
        <f t="shared" si="291"/>
      </c>
      <c r="GD66" s="110">
        <f t="shared" si="292"/>
      </c>
      <c r="GE66" s="110">
        <f t="shared" si="293"/>
      </c>
      <c r="GF66" s="110">
        <f t="shared" si="294"/>
      </c>
      <c r="GG66" s="110">
        <f t="shared" si="295"/>
      </c>
      <c r="GH66" s="110">
        <f t="shared" si="296"/>
      </c>
      <c r="GI66" s="110">
        <f t="shared" si="297"/>
      </c>
      <c r="GJ66" s="110">
        <f t="shared" si="298"/>
      </c>
      <c r="GK66" s="110">
        <f t="shared" si="299"/>
      </c>
      <c r="GL66" s="110">
        <f t="shared" si="300"/>
      </c>
      <c r="GM66" s="110">
        <f t="shared" si="301"/>
      </c>
      <c r="GN66" s="110">
        <f t="shared" si="302"/>
      </c>
      <c r="GO66" s="110">
        <f t="shared" si="303"/>
      </c>
      <c r="GP66" s="110">
        <f t="shared" si="304"/>
      </c>
      <c r="GQ66" s="110">
        <f t="shared" si="305"/>
      </c>
      <c r="GR66" s="110">
        <f t="shared" si="306"/>
      </c>
      <c r="GS66" s="110">
        <f t="shared" si="307"/>
      </c>
      <c r="GT66" s="110">
        <f t="shared" si="308"/>
      </c>
      <c r="GU66" s="110">
        <f t="shared" si="309"/>
      </c>
      <c r="GV66" s="110">
        <f t="shared" si="310"/>
      </c>
      <c r="GW66" s="110">
        <f t="shared" si="311"/>
      </c>
      <c r="GX66" s="110">
        <f t="shared" si="312"/>
      </c>
      <c r="GY66" s="110">
        <f t="shared" si="313"/>
      </c>
      <c r="GZ66" s="110">
        <f t="shared" si="314"/>
      </c>
      <c r="HA66" s="110">
        <f t="shared" si="315"/>
        <v>53</v>
      </c>
      <c r="HB66" s="110">
        <f t="shared" si="316"/>
      </c>
      <c r="HC66" s="110">
        <f t="shared" si="317"/>
      </c>
      <c r="HD66" s="110">
        <f t="shared" si="318"/>
      </c>
      <c r="HE66" s="110">
        <f t="shared" si="319"/>
      </c>
      <c r="HF66" s="110">
        <f t="shared" si="320"/>
      </c>
      <c r="HG66" s="110">
        <f t="shared" si="321"/>
      </c>
      <c r="HH66" s="110">
        <f t="shared" si="322"/>
      </c>
      <c r="HI66" s="110">
        <f t="shared" si="323"/>
      </c>
      <c r="HJ66" s="110">
        <f t="shared" si="324"/>
      </c>
      <c r="HK66" s="110">
        <f t="shared" si="325"/>
      </c>
      <c r="HL66" s="110">
        <f t="shared" si="326"/>
      </c>
      <c r="HM66" s="110">
        <f t="shared" si="327"/>
      </c>
      <c r="HN66" s="110">
        <f t="shared" si="328"/>
      </c>
      <c r="HO66" s="110">
        <f t="shared" si="329"/>
      </c>
      <c r="HP66" s="110">
        <f t="shared" si="330"/>
      </c>
      <c r="HQ66" s="110">
        <f t="shared" si="331"/>
      </c>
      <c r="HR66" s="110">
        <f t="shared" si="332"/>
      </c>
      <c r="HT66" s="104">
        <f t="shared" si="333"/>
      </c>
      <c r="HU66" s="104">
        <f t="shared" si="334"/>
      </c>
      <c r="HV66" s="104" t="str">
        <f t="shared" si="335"/>
        <v>53</v>
      </c>
      <c r="HW66" s="104" t="str">
        <f t="shared" si="161"/>
        <v>53</v>
      </c>
    </row>
    <row r="67" spans="1:231" ht="22.5" customHeight="1">
      <c r="A67" s="13">
        <f t="shared" si="336"/>
        <v>29221</v>
      </c>
      <c r="B67" s="14">
        <f t="shared" si="336"/>
        <v>29221</v>
      </c>
      <c r="C67" s="15">
        <v>54</v>
      </c>
      <c r="D67" s="16" t="str">
        <f t="shared" si="163"/>
        <v>54</v>
      </c>
      <c r="E67" s="230"/>
      <c r="F67" s="231"/>
      <c r="G67" s="232"/>
      <c r="H67" s="17"/>
      <c r="I67" s="230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3"/>
      <c r="AE67" s="18">
        <f t="shared" si="164"/>
      </c>
      <c r="AF67" s="203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38">
        <f t="shared" si="170"/>
        <v>0</v>
      </c>
      <c r="AS67" s="39">
        <f t="shared" si="175"/>
        <v>0</v>
      </c>
      <c r="AT67" s="15">
        <f t="shared" si="171"/>
        <v>0</v>
      </c>
      <c r="AU67" s="40">
        <f t="shared" si="172"/>
        <v>0</v>
      </c>
      <c r="AV67" s="107">
        <v>1</v>
      </c>
      <c r="AW67" s="119">
        <f t="shared" si="176"/>
      </c>
      <c r="AX67" s="119">
        <f t="shared" si="177"/>
      </c>
      <c r="AY67" s="119">
        <f t="shared" si="178"/>
      </c>
      <c r="AZ67" s="119">
        <f t="shared" si="179"/>
      </c>
      <c r="BA67" s="119">
        <f t="shared" si="180"/>
      </c>
      <c r="BB67" s="119">
        <f t="shared" si="181"/>
      </c>
      <c r="BC67" s="119">
        <f t="shared" si="182"/>
      </c>
      <c r="BD67" s="119">
        <f t="shared" si="183"/>
      </c>
      <c r="BE67" s="120">
        <f t="shared" si="184"/>
      </c>
      <c r="BF67" s="120">
        <f t="shared" si="185"/>
      </c>
      <c r="BG67" s="120">
        <f t="shared" si="186"/>
      </c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>
        <f t="shared" si="187"/>
      </c>
      <c r="BZ67" s="110">
        <f t="shared" si="188"/>
      </c>
      <c r="CA67" s="110">
        <f t="shared" si="189"/>
      </c>
      <c r="CB67" s="110">
        <f t="shared" si="190"/>
      </c>
      <c r="CC67" s="110">
        <f t="shared" si="191"/>
      </c>
      <c r="CD67" s="110">
        <f t="shared" si="192"/>
      </c>
      <c r="CE67" s="110">
        <f t="shared" si="193"/>
      </c>
      <c r="CF67" s="110">
        <f t="shared" si="194"/>
      </c>
      <c r="CG67" s="110">
        <f t="shared" si="195"/>
      </c>
      <c r="CH67" s="110">
        <f t="shared" si="196"/>
      </c>
      <c r="CI67" s="110">
        <f t="shared" si="197"/>
      </c>
      <c r="CJ67" s="110">
        <f t="shared" si="198"/>
      </c>
      <c r="CK67" s="111">
        <f t="shared" si="199"/>
      </c>
      <c r="CL67" s="110">
        <f t="shared" si="200"/>
      </c>
      <c r="CM67" s="110">
        <f t="shared" si="201"/>
      </c>
      <c r="CN67" s="110">
        <f t="shared" si="202"/>
      </c>
      <c r="CO67" s="110">
        <f t="shared" si="203"/>
      </c>
      <c r="CP67" s="110">
        <f t="shared" si="204"/>
      </c>
      <c r="CQ67" s="110">
        <f t="shared" si="205"/>
      </c>
      <c r="CR67" s="110">
        <f t="shared" si="206"/>
      </c>
      <c r="CS67" s="110">
        <f t="shared" si="207"/>
      </c>
      <c r="CT67" s="110">
        <f t="shared" si="208"/>
      </c>
      <c r="CU67" s="110">
        <f t="shared" si="209"/>
      </c>
      <c r="CV67" s="110">
        <f t="shared" si="210"/>
      </c>
      <c r="CW67" s="110">
        <f t="shared" si="211"/>
      </c>
      <c r="CX67" s="110">
        <f t="shared" si="212"/>
      </c>
      <c r="CY67" s="110">
        <f t="shared" si="213"/>
      </c>
      <c r="CZ67" s="110">
        <f t="shared" si="214"/>
      </c>
      <c r="DA67" s="110">
        <f t="shared" si="215"/>
      </c>
      <c r="DB67" s="110">
        <f t="shared" si="216"/>
      </c>
      <c r="DC67" s="110">
        <f t="shared" si="217"/>
      </c>
      <c r="DD67" s="110">
        <f t="shared" si="218"/>
      </c>
      <c r="DE67" s="110">
        <f t="shared" si="219"/>
      </c>
      <c r="DF67" s="110">
        <f t="shared" si="220"/>
      </c>
      <c r="DG67" s="110">
        <f t="shared" si="221"/>
      </c>
      <c r="DH67" s="110">
        <f t="shared" si="222"/>
      </c>
      <c r="DI67" s="110">
        <f t="shared" si="223"/>
      </c>
      <c r="DJ67" s="110">
        <f t="shared" si="224"/>
      </c>
      <c r="DK67" s="110" t="str">
        <f t="shared" si="225"/>
        <v>54</v>
      </c>
      <c r="DL67" s="110">
        <f t="shared" si="226"/>
      </c>
      <c r="DM67" s="110">
        <f t="shared" si="227"/>
      </c>
      <c r="DN67" s="110">
        <f t="shared" si="228"/>
      </c>
      <c r="DO67" s="110">
        <f t="shared" si="229"/>
      </c>
      <c r="DP67" s="110">
        <f t="shared" si="230"/>
      </c>
      <c r="DQ67" s="110">
        <f t="shared" si="231"/>
      </c>
      <c r="DR67" s="110">
        <f t="shared" si="232"/>
      </c>
      <c r="DS67" s="110">
        <f t="shared" si="233"/>
      </c>
      <c r="DT67" s="110">
        <f t="shared" si="234"/>
      </c>
      <c r="DU67" s="110">
        <f t="shared" si="235"/>
      </c>
      <c r="DV67" s="110">
        <f t="shared" si="236"/>
      </c>
      <c r="DW67" s="110">
        <f t="shared" si="237"/>
      </c>
      <c r="DX67" s="110">
        <f t="shared" si="238"/>
      </c>
      <c r="DY67" s="110">
        <f t="shared" si="239"/>
      </c>
      <c r="DZ67" s="110">
        <f t="shared" si="240"/>
      </c>
      <c r="EA67" s="110">
        <f t="shared" si="241"/>
      </c>
      <c r="EB67" s="104">
        <f t="shared" si="166"/>
      </c>
      <c r="EC67" s="104">
        <f t="shared" si="167"/>
      </c>
      <c r="ED67" s="104" t="str">
        <f t="shared" si="168"/>
        <v>54</v>
      </c>
      <c r="EE67" s="104" t="str">
        <f t="shared" si="169"/>
        <v>54</v>
      </c>
      <c r="EF67" s="110">
        <f t="shared" si="242"/>
      </c>
      <c r="EG67" s="110">
        <f t="shared" si="243"/>
      </c>
      <c r="EH67" s="110">
        <f t="shared" si="244"/>
      </c>
      <c r="EI67" s="110">
        <f t="shared" si="245"/>
      </c>
      <c r="EJ67" s="110">
        <f t="shared" si="246"/>
      </c>
      <c r="EK67" s="110">
        <f t="shared" si="247"/>
      </c>
      <c r="EL67" s="110">
        <f t="shared" si="248"/>
      </c>
      <c r="EM67" s="110">
        <f t="shared" si="249"/>
      </c>
      <c r="EN67" s="110">
        <f t="shared" si="250"/>
      </c>
      <c r="EO67" s="110">
        <f t="shared" si="251"/>
      </c>
      <c r="EP67" s="110">
        <f t="shared" si="252"/>
      </c>
      <c r="EQ67" s="110">
        <f t="shared" si="253"/>
      </c>
      <c r="ER67" s="110">
        <f t="shared" si="254"/>
      </c>
      <c r="ES67" s="110">
        <f t="shared" si="255"/>
      </c>
      <c r="ET67" s="110">
        <f t="shared" si="256"/>
      </c>
      <c r="EU67" s="110">
        <f t="shared" si="257"/>
      </c>
      <c r="EV67" s="110">
        <f t="shared" si="258"/>
      </c>
      <c r="EW67" s="110">
        <f t="shared" si="259"/>
      </c>
      <c r="EX67" s="110">
        <f t="shared" si="260"/>
      </c>
      <c r="EY67" s="110">
        <f t="shared" si="261"/>
      </c>
      <c r="EZ67" s="110">
        <f t="shared" si="262"/>
      </c>
      <c r="FA67" s="110">
        <f t="shared" si="263"/>
      </c>
      <c r="FB67" s="110">
        <f t="shared" si="264"/>
      </c>
      <c r="FC67" s="110">
        <f t="shared" si="265"/>
      </c>
      <c r="FD67" s="110">
        <f t="shared" si="266"/>
      </c>
      <c r="FE67" s="110">
        <f t="shared" si="267"/>
      </c>
      <c r="FF67" s="110">
        <f t="shared" si="268"/>
      </c>
      <c r="FG67" s="110">
        <f t="shared" si="269"/>
      </c>
      <c r="FH67" s="110">
        <f t="shared" si="270"/>
      </c>
      <c r="FI67" s="110">
        <f t="shared" si="271"/>
      </c>
      <c r="FJ67" s="110">
        <f t="shared" si="272"/>
      </c>
      <c r="FK67" s="110">
        <f t="shared" si="273"/>
      </c>
      <c r="FL67" s="110">
        <f t="shared" si="274"/>
      </c>
      <c r="FM67" s="110">
        <f t="shared" si="275"/>
      </c>
      <c r="FN67" s="110">
        <f t="shared" si="276"/>
      </c>
      <c r="FO67" s="110">
        <f t="shared" si="277"/>
      </c>
      <c r="FP67" s="110">
        <f t="shared" si="278"/>
      </c>
      <c r="FQ67" s="110">
        <f t="shared" si="279"/>
      </c>
      <c r="FR67" s="110">
        <f t="shared" si="280"/>
      </c>
      <c r="FS67" s="110">
        <f t="shared" si="281"/>
      </c>
      <c r="FT67" s="110">
        <f t="shared" si="282"/>
      </c>
      <c r="FU67" s="110">
        <f t="shared" si="283"/>
      </c>
      <c r="FV67" s="110">
        <f t="shared" si="284"/>
      </c>
      <c r="FW67" s="110">
        <f t="shared" si="285"/>
      </c>
      <c r="FX67" s="110">
        <f t="shared" si="286"/>
      </c>
      <c r="FY67" s="110">
        <f t="shared" si="287"/>
      </c>
      <c r="FZ67" s="110">
        <f t="shared" si="288"/>
      </c>
      <c r="GA67" s="110">
        <f t="shared" si="289"/>
      </c>
      <c r="GB67" s="110">
        <f t="shared" si="290"/>
      </c>
      <c r="GC67" s="110">
        <f t="shared" si="291"/>
      </c>
      <c r="GD67" s="110">
        <f t="shared" si="292"/>
      </c>
      <c r="GE67" s="110">
        <f t="shared" si="293"/>
      </c>
      <c r="GF67" s="110">
        <f t="shared" si="294"/>
      </c>
      <c r="GG67" s="110">
        <f t="shared" si="295"/>
      </c>
      <c r="GH67" s="110">
        <f t="shared" si="296"/>
      </c>
      <c r="GI67" s="110">
        <f t="shared" si="297"/>
      </c>
      <c r="GJ67" s="110">
        <f t="shared" si="298"/>
      </c>
      <c r="GK67" s="110">
        <f t="shared" si="299"/>
      </c>
      <c r="GL67" s="110">
        <f t="shared" si="300"/>
      </c>
      <c r="GM67" s="110">
        <f t="shared" si="301"/>
      </c>
      <c r="GN67" s="110">
        <f t="shared" si="302"/>
      </c>
      <c r="GO67" s="110">
        <f t="shared" si="303"/>
      </c>
      <c r="GP67" s="110">
        <f t="shared" si="304"/>
      </c>
      <c r="GQ67" s="110">
        <f t="shared" si="305"/>
      </c>
      <c r="GR67" s="110">
        <f t="shared" si="306"/>
      </c>
      <c r="GS67" s="110">
        <f t="shared" si="307"/>
      </c>
      <c r="GT67" s="110">
        <f t="shared" si="308"/>
      </c>
      <c r="GU67" s="110">
        <f t="shared" si="309"/>
      </c>
      <c r="GV67" s="110">
        <f t="shared" si="310"/>
      </c>
      <c r="GW67" s="110">
        <f t="shared" si="311"/>
      </c>
      <c r="GX67" s="110">
        <f t="shared" si="312"/>
      </c>
      <c r="GY67" s="110">
        <f t="shared" si="313"/>
      </c>
      <c r="GZ67" s="110">
        <f t="shared" si="314"/>
      </c>
      <c r="HA67" s="110">
        <f t="shared" si="315"/>
      </c>
      <c r="HB67" s="110">
        <f t="shared" si="316"/>
        <v>54</v>
      </c>
      <c r="HC67" s="110">
        <f t="shared" si="317"/>
      </c>
      <c r="HD67" s="110">
        <f t="shared" si="318"/>
      </c>
      <c r="HE67" s="110">
        <f t="shared" si="319"/>
      </c>
      <c r="HF67" s="110">
        <f t="shared" si="320"/>
      </c>
      <c r="HG67" s="110">
        <f t="shared" si="321"/>
      </c>
      <c r="HH67" s="110">
        <f t="shared" si="322"/>
      </c>
      <c r="HI67" s="110">
        <f t="shared" si="323"/>
      </c>
      <c r="HJ67" s="110">
        <f t="shared" si="324"/>
      </c>
      <c r="HK67" s="110">
        <f t="shared" si="325"/>
      </c>
      <c r="HL67" s="110">
        <f t="shared" si="326"/>
      </c>
      <c r="HM67" s="110">
        <f t="shared" si="327"/>
      </c>
      <c r="HN67" s="110">
        <f t="shared" si="328"/>
      </c>
      <c r="HO67" s="110">
        <f t="shared" si="329"/>
      </c>
      <c r="HP67" s="110">
        <f t="shared" si="330"/>
      </c>
      <c r="HQ67" s="110">
        <f t="shared" si="331"/>
      </c>
      <c r="HR67" s="110">
        <f t="shared" si="332"/>
      </c>
      <c r="HT67" s="104">
        <f t="shared" si="333"/>
      </c>
      <c r="HU67" s="104">
        <f t="shared" si="334"/>
      </c>
      <c r="HV67" s="104" t="str">
        <f t="shared" si="335"/>
        <v>54</v>
      </c>
      <c r="HW67" s="104" t="str">
        <f t="shared" si="161"/>
        <v>54</v>
      </c>
    </row>
    <row r="68" spans="1:231" ht="22.5" customHeight="1">
      <c r="A68" s="7">
        <f t="shared" si="336"/>
        <v>29587</v>
      </c>
      <c r="B68" s="8">
        <f t="shared" si="336"/>
        <v>29587</v>
      </c>
      <c r="C68" s="9">
        <v>55</v>
      </c>
      <c r="D68" s="10" t="str">
        <f t="shared" si="163"/>
        <v>55</v>
      </c>
      <c r="E68" s="219"/>
      <c r="F68" s="220"/>
      <c r="G68" s="221"/>
      <c r="H68" s="11"/>
      <c r="I68" s="219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5"/>
      <c r="AE68" s="12">
        <f t="shared" si="164"/>
      </c>
      <c r="AF68" s="201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41">
        <f t="shared" si="170"/>
        <v>0</v>
      </c>
      <c r="AS68" s="42">
        <f t="shared" si="175"/>
        <v>0</v>
      </c>
      <c r="AT68" s="9">
        <f t="shared" si="171"/>
        <v>0</v>
      </c>
      <c r="AU68" s="43">
        <f t="shared" si="172"/>
        <v>0</v>
      </c>
      <c r="AV68" s="107"/>
      <c r="AW68" s="119">
        <f t="shared" si="176"/>
      </c>
      <c r="AX68" s="119">
        <f t="shared" si="177"/>
      </c>
      <c r="AY68" s="119">
        <f t="shared" si="178"/>
      </c>
      <c r="AZ68" s="119">
        <f t="shared" si="179"/>
      </c>
      <c r="BA68" s="119">
        <f t="shared" si="180"/>
      </c>
      <c r="BB68" s="119">
        <f t="shared" si="181"/>
      </c>
      <c r="BC68" s="119">
        <f t="shared" si="182"/>
      </c>
      <c r="BD68" s="119">
        <f t="shared" si="183"/>
      </c>
      <c r="BE68" s="120">
        <f t="shared" si="184"/>
      </c>
      <c r="BF68" s="120">
        <f t="shared" si="185"/>
      </c>
      <c r="BG68" s="120">
        <f t="shared" si="186"/>
      </c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>
        <f t="shared" si="187"/>
      </c>
      <c r="BZ68" s="110">
        <f t="shared" si="188"/>
      </c>
      <c r="CA68" s="110">
        <f t="shared" si="189"/>
      </c>
      <c r="CB68" s="110">
        <f t="shared" si="190"/>
      </c>
      <c r="CC68" s="110">
        <f t="shared" si="191"/>
      </c>
      <c r="CD68" s="110">
        <f t="shared" si="192"/>
      </c>
      <c r="CE68" s="110">
        <f t="shared" si="193"/>
      </c>
      <c r="CF68" s="110">
        <f t="shared" si="194"/>
      </c>
      <c r="CG68" s="110">
        <f t="shared" si="195"/>
      </c>
      <c r="CH68" s="110">
        <f t="shared" si="196"/>
      </c>
      <c r="CI68" s="110">
        <f t="shared" si="197"/>
      </c>
      <c r="CJ68" s="110">
        <f t="shared" si="198"/>
      </c>
      <c r="CK68" s="111">
        <f t="shared" si="199"/>
      </c>
      <c r="CL68" s="110">
        <f t="shared" si="200"/>
      </c>
      <c r="CM68" s="110">
        <f t="shared" si="201"/>
      </c>
      <c r="CN68" s="110">
        <f t="shared" si="202"/>
      </c>
      <c r="CO68" s="110">
        <f t="shared" si="203"/>
      </c>
      <c r="CP68" s="110">
        <f t="shared" si="204"/>
      </c>
      <c r="CQ68" s="110">
        <f t="shared" si="205"/>
      </c>
      <c r="CR68" s="110">
        <f t="shared" si="206"/>
      </c>
      <c r="CS68" s="110">
        <f t="shared" si="207"/>
      </c>
      <c r="CT68" s="110">
        <f t="shared" si="208"/>
      </c>
      <c r="CU68" s="110">
        <f t="shared" si="209"/>
      </c>
      <c r="CV68" s="110">
        <f t="shared" si="210"/>
      </c>
      <c r="CW68" s="110">
        <f t="shared" si="211"/>
      </c>
      <c r="CX68" s="110">
        <f t="shared" si="212"/>
      </c>
      <c r="CY68" s="110">
        <f t="shared" si="213"/>
      </c>
      <c r="CZ68" s="110">
        <f t="shared" si="214"/>
      </c>
      <c r="DA68" s="110">
        <f t="shared" si="215"/>
      </c>
      <c r="DB68" s="110">
        <f t="shared" si="216"/>
      </c>
      <c r="DC68" s="110">
        <f t="shared" si="217"/>
      </c>
      <c r="DD68" s="110">
        <f t="shared" si="218"/>
      </c>
      <c r="DE68" s="110">
        <f t="shared" si="219"/>
      </c>
      <c r="DF68" s="110">
        <f t="shared" si="220"/>
      </c>
      <c r="DG68" s="110">
        <f t="shared" si="221"/>
      </c>
      <c r="DH68" s="110">
        <f t="shared" si="222"/>
      </c>
      <c r="DI68" s="110">
        <f t="shared" si="223"/>
      </c>
      <c r="DJ68" s="110">
        <f t="shared" si="224"/>
      </c>
      <c r="DK68" s="110">
        <f t="shared" si="225"/>
      </c>
      <c r="DL68" s="110" t="str">
        <f t="shared" si="226"/>
        <v>55</v>
      </c>
      <c r="DM68" s="110">
        <f t="shared" si="227"/>
      </c>
      <c r="DN68" s="110">
        <f t="shared" si="228"/>
      </c>
      <c r="DO68" s="110">
        <f t="shared" si="229"/>
      </c>
      <c r="DP68" s="110">
        <f t="shared" si="230"/>
      </c>
      <c r="DQ68" s="110">
        <f t="shared" si="231"/>
      </c>
      <c r="DR68" s="110">
        <f t="shared" si="232"/>
      </c>
      <c r="DS68" s="110">
        <f t="shared" si="233"/>
      </c>
      <c r="DT68" s="110">
        <f t="shared" si="234"/>
      </c>
      <c r="DU68" s="110">
        <f t="shared" si="235"/>
      </c>
      <c r="DV68" s="110">
        <f t="shared" si="236"/>
      </c>
      <c r="DW68" s="110">
        <f t="shared" si="237"/>
      </c>
      <c r="DX68" s="110">
        <f t="shared" si="238"/>
      </c>
      <c r="DY68" s="110">
        <f t="shared" si="239"/>
      </c>
      <c r="DZ68" s="110">
        <f t="shared" si="240"/>
      </c>
      <c r="EA68" s="110">
        <f t="shared" si="241"/>
      </c>
      <c r="EB68" s="104">
        <f t="shared" si="166"/>
      </c>
      <c r="EC68" s="104">
        <f t="shared" si="167"/>
      </c>
      <c r="ED68" s="104" t="str">
        <f t="shared" si="168"/>
        <v>55</v>
      </c>
      <c r="EE68" s="104" t="str">
        <f t="shared" si="169"/>
        <v>55</v>
      </c>
      <c r="EF68" s="110">
        <f t="shared" si="242"/>
      </c>
      <c r="EG68" s="110">
        <f t="shared" si="243"/>
      </c>
      <c r="EH68" s="110">
        <f t="shared" si="244"/>
      </c>
      <c r="EI68" s="110">
        <f t="shared" si="245"/>
      </c>
      <c r="EJ68" s="110">
        <f t="shared" si="246"/>
      </c>
      <c r="EK68" s="110">
        <f t="shared" si="247"/>
      </c>
      <c r="EL68" s="110">
        <f t="shared" si="248"/>
      </c>
      <c r="EM68" s="110">
        <f t="shared" si="249"/>
      </c>
      <c r="EN68" s="110">
        <f t="shared" si="250"/>
      </c>
      <c r="EO68" s="110">
        <f t="shared" si="251"/>
      </c>
      <c r="EP68" s="110">
        <f t="shared" si="252"/>
      </c>
      <c r="EQ68" s="110">
        <f t="shared" si="253"/>
      </c>
      <c r="ER68" s="110">
        <f t="shared" si="254"/>
      </c>
      <c r="ES68" s="110">
        <f t="shared" si="255"/>
      </c>
      <c r="ET68" s="110">
        <f t="shared" si="256"/>
      </c>
      <c r="EU68" s="110">
        <f t="shared" si="257"/>
      </c>
      <c r="EV68" s="110">
        <f t="shared" si="258"/>
      </c>
      <c r="EW68" s="110">
        <f t="shared" si="259"/>
      </c>
      <c r="EX68" s="110">
        <f t="shared" si="260"/>
      </c>
      <c r="EY68" s="110">
        <f t="shared" si="261"/>
      </c>
      <c r="EZ68" s="110">
        <f t="shared" si="262"/>
      </c>
      <c r="FA68" s="110">
        <f t="shared" si="263"/>
      </c>
      <c r="FB68" s="110">
        <f t="shared" si="264"/>
      </c>
      <c r="FC68" s="110">
        <f t="shared" si="265"/>
      </c>
      <c r="FD68" s="110">
        <f t="shared" si="266"/>
      </c>
      <c r="FE68" s="110">
        <f t="shared" si="267"/>
      </c>
      <c r="FF68" s="110">
        <f t="shared" si="268"/>
      </c>
      <c r="FG68" s="110">
        <f t="shared" si="269"/>
      </c>
      <c r="FH68" s="110">
        <f t="shared" si="270"/>
      </c>
      <c r="FI68" s="110">
        <f t="shared" si="271"/>
      </c>
      <c r="FJ68" s="110">
        <f t="shared" si="272"/>
      </c>
      <c r="FK68" s="110">
        <f t="shared" si="273"/>
      </c>
      <c r="FL68" s="110">
        <f t="shared" si="274"/>
      </c>
      <c r="FM68" s="110">
        <f t="shared" si="275"/>
      </c>
      <c r="FN68" s="110">
        <f t="shared" si="276"/>
      </c>
      <c r="FO68" s="110">
        <f t="shared" si="277"/>
      </c>
      <c r="FP68" s="110">
        <f t="shared" si="278"/>
      </c>
      <c r="FQ68" s="110">
        <f t="shared" si="279"/>
      </c>
      <c r="FR68" s="110">
        <f t="shared" si="280"/>
      </c>
      <c r="FS68" s="110">
        <f t="shared" si="281"/>
      </c>
      <c r="FT68" s="110">
        <f t="shared" si="282"/>
      </c>
      <c r="FU68" s="110">
        <f t="shared" si="283"/>
      </c>
      <c r="FV68" s="110">
        <f t="shared" si="284"/>
      </c>
      <c r="FW68" s="110">
        <f t="shared" si="285"/>
      </c>
      <c r="FX68" s="110">
        <f t="shared" si="286"/>
      </c>
      <c r="FY68" s="110">
        <f t="shared" si="287"/>
      </c>
      <c r="FZ68" s="110">
        <f t="shared" si="288"/>
      </c>
      <c r="GA68" s="110">
        <f t="shared" si="289"/>
      </c>
      <c r="GB68" s="110">
        <f t="shared" si="290"/>
      </c>
      <c r="GC68" s="110">
        <f t="shared" si="291"/>
      </c>
      <c r="GD68" s="110">
        <f t="shared" si="292"/>
      </c>
      <c r="GE68" s="110">
        <f t="shared" si="293"/>
      </c>
      <c r="GF68" s="110">
        <f t="shared" si="294"/>
      </c>
      <c r="GG68" s="110">
        <f t="shared" si="295"/>
      </c>
      <c r="GH68" s="110">
        <f t="shared" si="296"/>
      </c>
      <c r="GI68" s="110">
        <f t="shared" si="297"/>
      </c>
      <c r="GJ68" s="110">
        <f t="shared" si="298"/>
      </c>
      <c r="GK68" s="110">
        <f t="shared" si="299"/>
      </c>
      <c r="GL68" s="110">
        <f t="shared" si="300"/>
      </c>
      <c r="GM68" s="110">
        <f t="shared" si="301"/>
      </c>
      <c r="GN68" s="110">
        <f t="shared" si="302"/>
      </c>
      <c r="GO68" s="110">
        <f t="shared" si="303"/>
      </c>
      <c r="GP68" s="110">
        <f t="shared" si="304"/>
      </c>
      <c r="GQ68" s="110">
        <f t="shared" si="305"/>
      </c>
      <c r="GR68" s="110">
        <f t="shared" si="306"/>
      </c>
      <c r="GS68" s="110">
        <f t="shared" si="307"/>
      </c>
      <c r="GT68" s="110">
        <f t="shared" si="308"/>
      </c>
      <c r="GU68" s="110">
        <f t="shared" si="309"/>
      </c>
      <c r="GV68" s="110">
        <f t="shared" si="310"/>
      </c>
      <c r="GW68" s="110">
        <f t="shared" si="311"/>
      </c>
      <c r="GX68" s="110">
        <f t="shared" si="312"/>
      </c>
      <c r="GY68" s="110">
        <f t="shared" si="313"/>
      </c>
      <c r="GZ68" s="110">
        <f t="shared" si="314"/>
      </c>
      <c r="HA68" s="110">
        <f t="shared" si="315"/>
      </c>
      <c r="HB68" s="110">
        <f t="shared" si="316"/>
      </c>
      <c r="HC68" s="110">
        <f t="shared" si="317"/>
        <v>55</v>
      </c>
      <c r="HD68" s="110">
        <f t="shared" si="318"/>
      </c>
      <c r="HE68" s="110">
        <f t="shared" si="319"/>
      </c>
      <c r="HF68" s="110">
        <f t="shared" si="320"/>
      </c>
      <c r="HG68" s="110">
        <f t="shared" si="321"/>
      </c>
      <c r="HH68" s="110">
        <f t="shared" si="322"/>
      </c>
      <c r="HI68" s="110">
        <f t="shared" si="323"/>
      </c>
      <c r="HJ68" s="110">
        <f t="shared" si="324"/>
      </c>
      <c r="HK68" s="110">
        <f t="shared" si="325"/>
      </c>
      <c r="HL68" s="110">
        <f t="shared" si="326"/>
      </c>
      <c r="HM68" s="110">
        <f t="shared" si="327"/>
      </c>
      <c r="HN68" s="110">
        <f t="shared" si="328"/>
      </c>
      <c r="HO68" s="110">
        <f t="shared" si="329"/>
      </c>
      <c r="HP68" s="110">
        <f t="shared" si="330"/>
      </c>
      <c r="HQ68" s="110">
        <f t="shared" si="331"/>
      </c>
      <c r="HR68" s="110">
        <f t="shared" si="332"/>
      </c>
      <c r="HT68" s="104">
        <f t="shared" si="333"/>
      </c>
      <c r="HU68" s="104">
        <f t="shared" si="334"/>
      </c>
      <c r="HV68" s="104" t="str">
        <f t="shared" si="335"/>
        <v>55</v>
      </c>
      <c r="HW68" s="104" t="str">
        <f t="shared" si="161"/>
        <v>55</v>
      </c>
    </row>
    <row r="69" spans="1:231" ht="22.5" customHeight="1">
      <c r="A69" s="13">
        <f t="shared" si="336"/>
        <v>29952</v>
      </c>
      <c r="B69" s="14">
        <f t="shared" si="336"/>
        <v>29952</v>
      </c>
      <c r="C69" s="15">
        <v>56</v>
      </c>
      <c r="D69" s="16" t="str">
        <f t="shared" si="163"/>
        <v>56</v>
      </c>
      <c r="E69" s="230"/>
      <c r="F69" s="231"/>
      <c r="G69" s="232"/>
      <c r="H69" s="17"/>
      <c r="I69" s="230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3"/>
      <c r="AE69" s="18">
        <f t="shared" si="164"/>
      </c>
      <c r="AF69" s="203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38">
        <f t="shared" si="170"/>
        <v>0</v>
      </c>
      <c r="AS69" s="39">
        <f t="shared" si="175"/>
        <v>0</v>
      </c>
      <c r="AT69" s="15">
        <f t="shared" si="171"/>
        <v>0</v>
      </c>
      <c r="AU69" s="40">
        <f t="shared" si="172"/>
        <v>0</v>
      </c>
      <c r="AV69" s="107">
        <v>1</v>
      </c>
      <c r="AW69" s="119">
        <f t="shared" si="176"/>
      </c>
      <c r="AX69" s="119">
        <f t="shared" si="177"/>
      </c>
      <c r="AY69" s="119">
        <f t="shared" si="178"/>
      </c>
      <c r="AZ69" s="119">
        <f t="shared" si="179"/>
      </c>
      <c r="BA69" s="119">
        <f t="shared" si="180"/>
      </c>
      <c r="BB69" s="119">
        <f t="shared" si="181"/>
      </c>
      <c r="BC69" s="119">
        <f t="shared" si="182"/>
      </c>
      <c r="BD69" s="119">
        <f t="shared" si="183"/>
      </c>
      <c r="BE69" s="120">
        <f t="shared" si="184"/>
      </c>
      <c r="BF69" s="120">
        <f t="shared" si="185"/>
      </c>
      <c r="BG69" s="120">
        <f t="shared" si="186"/>
      </c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>
        <f t="shared" si="187"/>
      </c>
      <c r="BZ69" s="110">
        <f t="shared" si="188"/>
      </c>
      <c r="CA69" s="110">
        <f t="shared" si="189"/>
      </c>
      <c r="CB69" s="110">
        <f t="shared" si="190"/>
      </c>
      <c r="CC69" s="110">
        <f t="shared" si="191"/>
      </c>
      <c r="CD69" s="110">
        <f t="shared" si="192"/>
      </c>
      <c r="CE69" s="110">
        <f t="shared" si="193"/>
      </c>
      <c r="CF69" s="110">
        <f t="shared" si="194"/>
      </c>
      <c r="CG69" s="110">
        <f t="shared" si="195"/>
      </c>
      <c r="CH69" s="110">
        <f t="shared" si="196"/>
      </c>
      <c r="CI69" s="110">
        <f t="shared" si="197"/>
      </c>
      <c r="CJ69" s="110">
        <f t="shared" si="198"/>
      </c>
      <c r="CK69" s="111">
        <f t="shared" si="199"/>
      </c>
      <c r="CL69" s="110">
        <f t="shared" si="200"/>
      </c>
      <c r="CM69" s="110">
        <f t="shared" si="201"/>
      </c>
      <c r="CN69" s="110">
        <f t="shared" si="202"/>
      </c>
      <c r="CO69" s="110">
        <f t="shared" si="203"/>
      </c>
      <c r="CP69" s="110">
        <f t="shared" si="204"/>
      </c>
      <c r="CQ69" s="110">
        <f t="shared" si="205"/>
      </c>
      <c r="CR69" s="110">
        <f t="shared" si="206"/>
      </c>
      <c r="CS69" s="110">
        <f t="shared" si="207"/>
      </c>
      <c r="CT69" s="110">
        <f t="shared" si="208"/>
      </c>
      <c r="CU69" s="110">
        <f t="shared" si="209"/>
      </c>
      <c r="CV69" s="110">
        <f t="shared" si="210"/>
      </c>
      <c r="CW69" s="110">
        <f t="shared" si="211"/>
      </c>
      <c r="CX69" s="110">
        <f t="shared" si="212"/>
      </c>
      <c r="CY69" s="110">
        <f t="shared" si="213"/>
      </c>
      <c r="CZ69" s="110">
        <f t="shared" si="214"/>
      </c>
      <c r="DA69" s="110">
        <f t="shared" si="215"/>
      </c>
      <c r="DB69" s="110">
        <f t="shared" si="216"/>
      </c>
      <c r="DC69" s="110">
        <f t="shared" si="217"/>
      </c>
      <c r="DD69" s="110">
        <f t="shared" si="218"/>
      </c>
      <c r="DE69" s="110">
        <f t="shared" si="219"/>
      </c>
      <c r="DF69" s="110">
        <f t="shared" si="220"/>
      </c>
      <c r="DG69" s="110">
        <f t="shared" si="221"/>
      </c>
      <c r="DH69" s="110">
        <f t="shared" si="222"/>
      </c>
      <c r="DI69" s="110">
        <f t="shared" si="223"/>
      </c>
      <c r="DJ69" s="110">
        <f t="shared" si="224"/>
      </c>
      <c r="DK69" s="110">
        <f t="shared" si="225"/>
      </c>
      <c r="DL69" s="110">
        <f t="shared" si="226"/>
      </c>
      <c r="DM69" s="110" t="str">
        <f t="shared" si="227"/>
        <v>56</v>
      </c>
      <c r="DN69" s="110">
        <f t="shared" si="228"/>
      </c>
      <c r="DO69" s="110">
        <f t="shared" si="229"/>
      </c>
      <c r="DP69" s="110">
        <f t="shared" si="230"/>
      </c>
      <c r="DQ69" s="110">
        <f t="shared" si="231"/>
      </c>
      <c r="DR69" s="110">
        <f t="shared" si="232"/>
      </c>
      <c r="DS69" s="110">
        <f t="shared" si="233"/>
      </c>
      <c r="DT69" s="110">
        <f t="shared" si="234"/>
      </c>
      <c r="DU69" s="110">
        <f t="shared" si="235"/>
      </c>
      <c r="DV69" s="110">
        <f t="shared" si="236"/>
      </c>
      <c r="DW69" s="110">
        <f t="shared" si="237"/>
      </c>
      <c r="DX69" s="110">
        <f t="shared" si="238"/>
      </c>
      <c r="DY69" s="110">
        <f t="shared" si="239"/>
      </c>
      <c r="DZ69" s="110">
        <f t="shared" si="240"/>
      </c>
      <c r="EA69" s="110">
        <f t="shared" si="241"/>
      </c>
      <c r="EB69" s="104">
        <f t="shared" si="166"/>
      </c>
      <c r="EC69" s="104">
        <f t="shared" si="167"/>
      </c>
      <c r="ED69" s="104" t="str">
        <f t="shared" si="168"/>
        <v>56</v>
      </c>
      <c r="EE69" s="104" t="str">
        <f t="shared" si="169"/>
        <v>56</v>
      </c>
      <c r="EF69" s="110">
        <f t="shared" si="242"/>
      </c>
      <c r="EG69" s="110">
        <f t="shared" si="243"/>
      </c>
      <c r="EH69" s="110">
        <f t="shared" si="244"/>
      </c>
      <c r="EI69" s="110">
        <f t="shared" si="245"/>
      </c>
      <c r="EJ69" s="110">
        <f t="shared" si="246"/>
      </c>
      <c r="EK69" s="110">
        <f t="shared" si="247"/>
      </c>
      <c r="EL69" s="110">
        <f t="shared" si="248"/>
      </c>
      <c r="EM69" s="110">
        <f t="shared" si="249"/>
      </c>
      <c r="EN69" s="110">
        <f t="shared" si="250"/>
      </c>
      <c r="EO69" s="110">
        <f t="shared" si="251"/>
      </c>
      <c r="EP69" s="110">
        <f t="shared" si="252"/>
      </c>
      <c r="EQ69" s="110">
        <f t="shared" si="253"/>
      </c>
      <c r="ER69" s="110">
        <f t="shared" si="254"/>
      </c>
      <c r="ES69" s="110">
        <f t="shared" si="255"/>
      </c>
      <c r="ET69" s="110">
        <f t="shared" si="256"/>
      </c>
      <c r="EU69" s="110">
        <f t="shared" si="257"/>
      </c>
      <c r="EV69" s="110">
        <f t="shared" si="258"/>
      </c>
      <c r="EW69" s="110">
        <f t="shared" si="259"/>
      </c>
      <c r="EX69" s="110">
        <f t="shared" si="260"/>
      </c>
      <c r="EY69" s="110">
        <f t="shared" si="261"/>
      </c>
      <c r="EZ69" s="110">
        <f t="shared" si="262"/>
      </c>
      <c r="FA69" s="110">
        <f t="shared" si="263"/>
      </c>
      <c r="FB69" s="110">
        <f t="shared" si="264"/>
      </c>
      <c r="FC69" s="110">
        <f t="shared" si="265"/>
      </c>
      <c r="FD69" s="110">
        <f t="shared" si="266"/>
      </c>
      <c r="FE69" s="110">
        <f t="shared" si="267"/>
      </c>
      <c r="FF69" s="110">
        <f t="shared" si="268"/>
      </c>
      <c r="FG69" s="110">
        <f t="shared" si="269"/>
      </c>
      <c r="FH69" s="110">
        <f t="shared" si="270"/>
      </c>
      <c r="FI69" s="110">
        <f t="shared" si="271"/>
      </c>
      <c r="FJ69" s="110">
        <f t="shared" si="272"/>
      </c>
      <c r="FK69" s="110">
        <f t="shared" si="273"/>
      </c>
      <c r="FL69" s="110">
        <f t="shared" si="274"/>
      </c>
      <c r="FM69" s="110">
        <f t="shared" si="275"/>
      </c>
      <c r="FN69" s="110">
        <f t="shared" si="276"/>
      </c>
      <c r="FO69" s="110">
        <f t="shared" si="277"/>
      </c>
      <c r="FP69" s="110">
        <f t="shared" si="278"/>
      </c>
      <c r="FQ69" s="110">
        <f t="shared" si="279"/>
      </c>
      <c r="FR69" s="110">
        <f t="shared" si="280"/>
      </c>
      <c r="FS69" s="110">
        <f t="shared" si="281"/>
      </c>
      <c r="FT69" s="110">
        <f t="shared" si="282"/>
      </c>
      <c r="FU69" s="110">
        <f t="shared" si="283"/>
      </c>
      <c r="FV69" s="110">
        <f t="shared" si="284"/>
      </c>
      <c r="FW69" s="110">
        <f t="shared" si="285"/>
      </c>
      <c r="FX69" s="110">
        <f t="shared" si="286"/>
      </c>
      <c r="FY69" s="110">
        <f t="shared" si="287"/>
      </c>
      <c r="FZ69" s="110">
        <f t="shared" si="288"/>
      </c>
      <c r="GA69" s="110">
        <f t="shared" si="289"/>
      </c>
      <c r="GB69" s="110">
        <f t="shared" si="290"/>
      </c>
      <c r="GC69" s="110">
        <f t="shared" si="291"/>
      </c>
      <c r="GD69" s="110">
        <f t="shared" si="292"/>
      </c>
      <c r="GE69" s="110">
        <f t="shared" si="293"/>
      </c>
      <c r="GF69" s="110">
        <f t="shared" si="294"/>
      </c>
      <c r="GG69" s="110">
        <f t="shared" si="295"/>
      </c>
      <c r="GH69" s="110">
        <f t="shared" si="296"/>
      </c>
      <c r="GI69" s="110">
        <f t="shared" si="297"/>
      </c>
      <c r="GJ69" s="110">
        <f t="shared" si="298"/>
      </c>
      <c r="GK69" s="110">
        <f t="shared" si="299"/>
      </c>
      <c r="GL69" s="110">
        <f t="shared" si="300"/>
      </c>
      <c r="GM69" s="110">
        <f t="shared" si="301"/>
      </c>
      <c r="GN69" s="110">
        <f t="shared" si="302"/>
      </c>
      <c r="GO69" s="110">
        <f t="shared" si="303"/>
      </c>
      <c r="GP69" s="110">
        <f t="shared" si="304"/>
      </c>
      <c r="GQ69" s="110">
        <f t="shared" si="305"/>
      </c>
      <c r="GR69" s="110">
        <f t="shared" si="306"/>
      </c>
      <c r="GS69" s="110">
        <f t="shared" si="307"/>
      </c>
      <c r="GT69" s="110">
        <f t="shared" si="308"/>
      </c>
      <c r="GU69" s="110">
        <f t="shared" si="309"/>
      </c>
      <c r="GV69" s="110">
        <f t="shared" si="310"/>
      </c>
      <c r="GW69" s="110">
        <f t="shared" si="311"/>
      </c>
      <c r="GX69" s="110">
        <f t="shared" si="312"/>
      </c>
      <c r="GY69" s="110">
        <f t="shared" si="313"/>
      </c>
      <c r="GZ69" s="110">
        <f t="shared" si="314"/>
      </c>
      <c r="HA69" s="110">
        <f t="shared" si="315"/>
      </c>
      <c r="HB69" s="110">
        <f t="shared" si="316"/>
      </c>
      <c r="HC69" s="110">
        <f t="shared" si="317"/>
      </c>
      <c r="HD69" s="110">
        <f t="shared" si="318"/>
        <v>56</v>
      </c>
      <c r="HE69" s="110">
        <f t="shared" si="319"/>
      </c>
      <c r="HF69" s="110">
        <f t="shared" si="320"/>
      </c>
      <c r="HG69" s="110">
        <f t="shared" si="321"/>
      </c>
      <c r="HH69" s="110">
        <f t="shared" si="322"/>
      </c>
      <c r="HI69" s="110">
        <f t="shared" si="323"/>
      </c>
      <c r="HJ69" s="110">
        <f t="shared" si="324"/>
      </c>
      <c r="HK69" s="110">
        <f t="shared" si="325"/>
      </c>
      <c r="HL69" s="110">
        <f t="shared" si="326"/>
      </c>
      <c r="HM69" s="110">
        <f t="shared" si="327"/>
      </c>
      <c r="HN69" s="110">
        <f t="shared" si="328"/>
      </c>
      <c r="HO69" s="110">
        <f t="shared" si="329"/>
      </c>
      <c r="HP69" s="110">
        <f t="shared" si="330"/>
      </c>
      <c r="HQ69" s="110">
        <f t="shared" si="331"/>
      </c>
      <c r="HR69" s="110">
        <f t="shared" si="332"/>
      </c>
      <c r="HT69" s="104">
        <f t="shared" si="333"/>
      </c>
      <c r="HU69" s="104">
        <f t="shared" si="334"/>
      </c>
      <c r="HV69" s="104" t="str">
        <f t="shared" si="335"/>
        <v>56</v>
      </c>
      <c r="HW69" s="104" t="str">
        <f t="shared" si="161"/>
        <v>56</v>
      </c>
    </row>
    <row r="70" spans="1:231" ht="22.5" customHeight="1">
      <c r="A70" s="7">
        <f aca="true" t="shared" si="337" ref="A70:B83">DATE(YEAR(A69)+1,MONTH(A69),DAY(A69))</f>
        <v>30317</v>
      </c>
      <c r="B70" s="8">
        <f t="shared" si="337"/>
        <v>30317</v>
      </c>
      <c r="C70" s="9">
        <v>57</v>
      </c>
      <c r="D70" s="10" t="str">
        <f t="shared" si="163"/>
        <v>57</v>
      </c>
      <c r="E70" s="219"/>
      <c r="F70" s="220"/>
      <c r="G70" s="221"/>
      <c r="H70" s="11"/>
      <c r="I70" s="219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5"/>
      <c r="AE70" s="12">
        <f t="shared" si="164"/>
      </c>
      <c r="AF70" s="201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41">
        <f t="shared" si="170"/>
        <v>0</v>
      </c>
      <c r="AS70" s="42">
        <f t="shared" si="175"/>
        <v>0</v>
      </c>
      <c r="AT70" s="9">
        <f t="shared" si="171"/>
        <v>0</v>
      </c>
      <c r="AU70" s="43">
        <f t="shared" si="172"/>
        <v>0</v>
      </c>
      <c r="AV70" s="107"/>
      <c r="AW70" s="119">
        <f t="shared" si="176"/>
      </c>
      <c r="AX70" s="119">
        <f t="shared" si="177"/>
      </c>
      <c r="AY70" s="119">
        <f t="shared" si="178"/>
      </c>
      <c r="AZ70" s="119">
        <f t="shared" si="179"/>
      </c>
      <c r="BA70" s="119">
        <f t="shared" si="180"/>
      </c>
      <c r="BB70" s="119">
        <f t="shared" si="181"/>
      </c>
      <c r="BC70" s="119">
        <f t="shared" si="182"/>
      </c>
      <c r="BD70" s="119">
        <f t="shared" si="183"/>
      </c>
      <c r="BE70" s="120">
        <f t="shared" si="184"/>
      </c>
      <c r="BF70" s="120">
        <f t="shared" si="185"/>
      </c>
      <c r="BG70" s="120">
        <f t="shared" si="186"/>
      </c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>
        <f t="shared" si="187"/>
      </c>
      <c r="BZ70" s="110">
        <f t="shared" si="188"/>
      </c>
      <c r="CA70" s="110">
        <f t="shared" si="189"/>
      </c>
      <c r="CB70" s="110">
        <f t="shared" si="190"/>
      </c>
      <c r="CC70" s="110">
        <f t="shared" si="191"/>
      </c>
      <c r="CD70" s="110">
        <f t="shared" si="192"/>
      </c>
      <c r="CE70" s="110">
        <f t="shared" si="193"/>
      </c>
      <c r="CF70" s="110">
        <f t="shared" si="194"/>
      </c>
      <c r="CG70" s="110">
        <f t="shared" si="195"/>
      </c>
      <c r="CH70" s="110">
        <f t="shared" si="196"/>
      </c>
      <c r="CI70" s="110">
        <f t="shared" si="197"/>
      </c>
      <c r="CJ70" s="110">
        <f t="shared" si="198"/>
      </c>
      <c r="CK70" s="111">
        <f t="shared" si="199"/>
      </c>
      <c r="CL70" s="110">
        <f t="shared" si="200"/>
      </c>
      <c r="CM70" s="110">
        <f t="shared" si="201"/>
      </c>
      <c r="CN70" s="110">
        <f t="shared" si="202"/>
      </c>
      <c r="CO70" s="110">
        <f t="shared" si="203"/>
      </c>
      <c r="CP70" s="110">
        <f t="shared" si="204"/>
      </c>
      <c r="CQ70" s="110">
        <f t="shared" si="205"/>
      </c>
      <c r="CR70" s="110">
        <f t="shared" si="206"/>
      </c>
      <c r="CS70" s="110">
        <f t="shared" si="207"/>
      </c>
      <c r="CT70" s="110">
        <f t="shared" si="208"/>
      </c>
      <c r="CU70" s="110">
        <f t="shared" si="209"/>
      </c>
      <c r="CV70" s="110">
        <f t="shared" si="210"/>
      </c>
      <c r="CW70" s="110">
        <f t="shared" si="211"/>
      </c>
      <c r="CX70" s="110">
        <f t="shared" si="212"/>
      </c>
      <c r="CY70" s="110">
        <f t="shared" si="213"/>
      </c>
      <c r="CZ70" s="110">
        <f t="shared" si="214"/>
      </c>
      <c r="DA70" s="110">
        <f t="shared" si="215"/>
      </c>
      <c r="DB70" s="110">
        <f t="shared" si="216"/>
      </c>
      <c r="DC70" s="110">
        <f t="shared" si="217"/>
      </c>
      <c r="DD70" s="110">
        <f t="shared" si="218"/>
      </c>
      <c r="DE70" s="110">
        <f t="shared" si="219"/>
      </c>
      <c r="DF70" s="110">
        <f t="shared" si="220"/>
      </c>
      <c r="DG70" s="110">
        <f t="shared" si="221"/>
      </c>
      <c r="DH70" s="110">
        <f t="shared" si="222"/>
      </c>
      <c r="DI70" s="110">
        <f t="shared" si="223"/>
      </c>
      <c r="DJ70" s="110">
        <f t="shared" si="224"/>
      </c>
      <c r="DK70" s="110">
        <f t="shared" si="225"/>
      </c>
      <c r="DL70" s="110">
        <f t="shared" si="226"/>
      </c>
      <c r="DM70" s="110">
        <f t="shared" si="227"/>
      </c>
      <c r="DN70" s="110" t="str">
        <f t="shared" si="228"/>
        <v>57</v>
      </c>
      <c r="DO70" s="110">
        <f t="shared" si="229"/>
      </c>
      <c r="DP70" s="110">
        <f t="shared" si="230"/>
      </c>
      <c r="DQ70" s="110">
        <f t="shared" si="231"/>
      </c>
      <c r="DR70" s="110">
        <f t="shared" si="232"/>
      </c>
      <c r="DS70" s="110">
        <f t="shared" si="233"/>
      </c>
      <c r="DT70" s="110">
        <f t="shared" si="234"/>
      </c>
      <c r="DU70" s="110">
        <f t="shared" si="235"/>
      </c>
      <c r="DV70" s="110">
        <f t="shared" si="236"/>
      </c>
      <c r="DW70" s="110">
        <f t="shared" si="237"/>
      </c>
      <c r="DX70" s="110">
        <f t="shared" si="238"/>
      </c>
      <c r="DY70" s="110">
        <f t="shared" si="239"/>
      </c>
      <c r="DZ70" s="110">
        <f t="shared" si="240"/>
      </c>
      <c r="EA70" s="110">
        <f t="shared" si="241"/>
      </c>
      <c r="EB70" s="104">
        <f t="shared" si="166"/>
      </c>
      <c r="EC70" s="104">
        <f t="shared" si="167"/>
      </c>
      <c r="ED70" s="104" t="str">
        <f t="shared" si="168"/>
        <v>57</v>
      </c>
      <c r="EE70" s="104" t="str">
        <f t="shared" si="169"/>
        <v>57</v>
      </c>
      <c r="EF70" s="110">
        <f t="shared" si="242"/>
      </c>
      <c r="EG70" s="110">
        <f t="shared" si="243"/>
      </c>
      <c r="EH70" s="110">
        <f t="shared" si="244"/>
      </c>
      <c r="EI70" s="110">
        <f t="shared" si="245"/>
      </c>
      <c r="EJ70" s="110">
        <f t="shared" si="246"/>
      </c>
      <c r="EK70" s="110">
        <f t="shared" si="247"/>
      </c>
      <c r="EL70" s="110">
        <f t="shared" si="248"/>
      </c>
      <c r="EM70" s="110">
        <f t="shared" si="249"/>
      </c>
      <c r="EN70" s="110">
        <f t="shared" si="250"/>
      </c>
      <c r="EO70" s="110">
        <f t="shared" si="251"/>
      </c>
      <c r="EP70" s="110">
        <f t="shared" si="252"/>
      </c>
      <c r="EQ70" s="110">
        <f t="shared" si="253"/>
      </c>
      <c r="ER70" s="110">
        <f t="shared" si="254"/>
      </c>
      <c r="ES70" s="110">
        <f t="shared" si="255"/>
      </c>
      <c r="ET70" s="110">
        <f t="shared" si="256"/>
      </c>
      <c r="EU70" s="110">
        <f t="shared" si="257"/>
      </c>
      <c r="EV70" s="110">
        <f t="shared" si="258"/>
      </c>
      <c r="EW70" s="110">
        <f t="shared" si="259"/>
      </c>
      <c r="EX70" s="110">
        <f t="shared" si="260"/>
      </c>
      <c r="EY70" s="110">
        <f t="shared" si="261"/>
      </c>
      <c r="EZ70" s="110">
        <f t="shared" si="262"/>
      </c>
      <c r="FA70" s="110">
        <f t="shared" si="263"/>
      </c>
      <c r="FB70" s="110">
        <f t="shared" si="264"/>
      </c>
      <c r="FC70" s="110">
        <f t="shared" si="265"/>
      </c>
      <c r="FD70" s="110">
        <f t="shared" si="266"/>
      </c>
      <c r="FE70" s="110">
        <f t="shared" si="267"/>
      </c>
      <c r="FF70" s="110">
        <f t="shared" si="268"/>
      </c>
      <c r="FG70" s="110">
        <f t="shared" si="269"/>
      </c>
      <c r="FH70" s="110">
        <f t="shared" si="270"/>
      </c>
      <c r="FI70" s="110">
        <f t="shared" si="271"/>
      </c>
      <c r="FJ70" s="110">
        <f t="shared" si="272"/>
      </c>
      <c r="FK70" s="110">
        <f t="shared" si="273"/>
      </c>
      <c r="FL70" s="110">
        <f t="shared" si="274"/>
      </c>
      <c r="FM70" s="110">
        <f t="shared" si="275"/>
      </c>
      <c r="FN70" s="110">
        <f t="shared" si="276"/>
      </c>
      <c r="FO70" s="110">
        <f t="shared" si="277"/>
      </c>
      <c r="FP70" s="110">
        <f t="shared" si="278"/>
      </c>
      <c r="FQ70" s="110">
        <f t="shared" si="279"/>
      </c>
      <c r="FR70" s="110">
        <f t="shared" si="280"/>
      </c>
      <c r="FS70" s="110">
        <f t="shared" si="281"/>
      </c>
      <c r="FT70" s="110">
        <f t="shared" si="282"/>
      </c>
      <c r="FU70" s="110">
        <f t="shared" si="283"/>
      </c>
      <c r="FV70" s="110">
        <f t="shared" si="284"/>
      </c>
      <c r="FW70" s="110">
        <f t="shared" si="285"/>
      </c>
      <c r="FX70" s="110">
        <f t="shared" si="286"/>
      </c>
      <c r="FY70" s="110">
        <f t="shared" si="287"/>
      </c>
      <c r="FZ70" s="110">
        <f t="shared" si="288"/>
      </c>
      <c r="GA70" s="110">
        <f t="shared" si="289"/>
      </c>
      <c r="GB70" s="110">
        <f t="shared" si="290"/>
      </c>
      <c r="GC70" s="110">
        <f t="shared" si="291"/>
      </c>
      <c r="GD70" s="110">
        <f t="shared" si="292"/>
      </c>
      <c r="GE70" s="110">
        <f t="shared" si="293"/>
      </c>
      <c r="GF70" s="110">
        <f t="shared" si="294"/>
      </c>
      <c r="GG70" s="110">
        <f t="shared" si="295"/>
      </c>
      <c r="GH70" s="110">
        <f t="shared" si="296"/>
      </c>
      <c r="GI70" s="110">
        <f t="shared" si="297"/>
      </c>
      <c r="GJ70" s="110">
        <f t="shared" si="298"/>
      </c>
      <c r="GK70" s="110">
        <f t="shared" si="299"/>
      </c>
      <c r="GL70" s="110">
        <f t="shared" si="300"/>
      </c>
      <c r="GM70" s="110">
        <f t="shared" si="301"/>
      </c>
      <c r="GN70" s="110">
        <f t="shared" si="302"/>
      </c>
      <c r="GO70" s="110">
        <f t="shared" si="303"/>
      </c>
      <c r="GP70" s="110">
        <f t="shared" si="304"/>
      </c>
      <c r="GQ70" s="110">
        <f t="shared" si="305"/>
      </c>
      <c r="GR70" s="110">
        <f t="shared" si="306"/>
      </c>
      <c r="GS70" s="110">
        <f t="shared" si="307"/>
      </c>
      <c r="GT70" s="110">
        <f t="shared" si="308"/>
      </c>
      <c r="GU70" s="110">
        <f t="shared" si="309"/>
      </c>
      <c r="GV70" s="110">
        <f t="shared" si="310"/>
      </c>
      <c r="GW70" s="110">
        <f t="shared" si="311"/>
      </c>
      <c r="GX70" s="110">
        <f t="shared" si="312"/>
      </c>
      <c r="GY70" s="110">
        <f t="shared" si="313"/>
      </c>
      <c r="GZ70" s="110">
        <f t="shared" si="314"/>
      </c>
      <c r="HA70" s="110">
        <f t="shared" si="315"/>
      </c>
      <c r="HB70" s="110">
        <f t="shared" si="316"/>
      </c>
      <c r="HC70" s="110">
        <f t="shared" si="317"/>
      </c>
      <c r="HD70" s="110">
        <f t="shared" si="318"/>
      </c>
      <c r="HE70" s="110">
        <f t="shared" si="319"/>
        <v>57</v>
      </c>
      <c r="HF70" s="110">
        <f t="shared" si="320"/>
      </c>
      <c r="HG70" s="110">
        <f t="shared" si="321"/>
      </c>
      <c r="HH70" s="110">
        <f t="shared" si="322"/>
      </c>
      <c r="HI70" s="110">
        <f t="shared" si="323"/>
      </c>
      <c r="HJ70" s="110">
        <f t="shared" si="324"/>
      </c>
      <c r="HK70" s="110">
        <f t="shared" si="325"/>
      </c>
      <c r="HL70" s="110">
        <f t="shared" si="326"/>
      </c>
      <c r="HM70" s="110">
        <f t="shared" si="327"/>
      </c>
      <c r="HN70" s="110">
        <f t="shared" si="328"/>
      </c>
      <c r="HO70" s="110">
        <f t="shared" si="329"/>
      </c>
      <c r="HP70" s="110">
        <f t="shared" si="330"/>
      </c>
      <c r="HQ70" s="110">
        <f t="shared" si="331"/>
      </c>
      <c r="HR70" s="110">
        <f t="shared" si="332"/>
      </c>
      <c r="HT70" s="104">
        <f t="shared" si="333"/>
      </c>
      <c r="HU70" s="104">
        <f t="shared" si="334"/>
      </c>
      <c r="HV70" s="104" t="str">
        <f t="shared" si="335"/>
        <v>57</v>
      </c>
      <c r="HW70" s="104" t="str">
        <f t="shared" si="161"/>
        <v>57</v>
      </c>
    </row>
    <row r="71" spans="1:231" ht="22.5" customHeight="1">
      <c r="A71" s="13">
        <f t="shared" si="337"/>
        <v>30682</v>
      </c>
      <c r="B71" s="14">
        <f t="shared" si="337"/>
        <v>30682</v>
      </c>
      <c r="C71" s="15">
        <v>58</v>
      </c>
      <c r="D71" s="16" t="str">
        <f t="shared" si="163"/>
        <v>58</v>
      </c>
      <c r="E71" s="230"/>
      <c r="F71" s="231"/>
      <c r="G71" s="232"/>
      <c r="H71" s="17"/>
      <c r="I71" s="230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3"/>
      <c r="AE71" s="18">
        <f t="shared" si="164"/>
      </c>
      <c r="AF71" s="203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38">
        <f t="shared" si="170"/>
        <v>0</v>
      </c>
      <c r="AS71" s="39">
        <f t="shared" si="175"/>
        <v>0</v>
      </c>
      <c r="AT71" s="15">
        <f t="shared" si="171"/>
        <v>0</v>
      </c>
      <c r="AU71" s="40">
        <f t="shared" si="172"/>
        <v>0</v>
      </c>
      <c r="AV71" s="107">
        <v>1</v>
      </c>
      <c r="AW71" s="119">
        <f t="shared" si="176"/>
      </c>
      <c r="AX71" s="119">
        <f t="shared" si="177"/>
      </c>
      <c r="AY71" s="119">
        <f t="shared" si="178"/>
      </c>
      <c r="AZ71" s="119">
        <f t="shared" si="179"/>
      </c>
      <c r="BA71" s="119">
        <f t="shared" si="180"/>
      </c>
      <c r="BB71" s="119">
        <f t="shared" si="181"/>
      </c>
      <c r="BC71" s="119">
        <f t="shared" si="182"/>
      </c>
      <c r="BD71" s="119">
        <f t="shared" si="183"/>
      </c>
      <c r="BE71" s="120">
        <f t="shared" si="184"/>
      </c>
      <c r="BF71" s="120">
        <f t="shared" si="185"/>
      </c>
      <c r="BG71" s="120">
        <f t="shared" si="186"/>
      </c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>
        <f t="shared" si="187"/>
      </c>
      <c r="BZ71" s="110">
        <f t="shared" si="188"/>
      </c>
      <c r="CA71" s="110">
        <f t="shared" si="189"/>
      </c>
      <c r="CB71" s="110">
        <f t="shared" si="190"/>
      </c>
      <c r="CC71" s="110">
        <f t="shared" si="191"/>
      </c>
      <c r="CD71" s="110">
        <f t="shared" si="192"/>
      </c>
      <c r="CE71" s="110">
        <f t="shared" si="193"/>
      </c>
      <c r="CF71" s="110">
        <f t="shared" si="194"/>
      </c>
      <c r="CG71" s="110">
        <f t="shared" si="195"/>
      </c>
      <c r="CH71" s="110">
        <f t="shared" si="196"/>
      </c>
      <c r="CI71" s="110">
        <f t="shared" si="197"/>
      </c>
      <c r="CJ71" s="110">
        <f t="shared" si="198"/>
      </c>
      <c r="CK71" s="111">
        <f t="shared" si="199"/>
      </c>
      <c r="CL71" s="110">
        <f t="shared" si="200"/>
      </c>
      <c r="CM71" s="110">
        <f t="shared" si="201"/>
      </c>
      <c r="CN71" s="110">
        <f t="shared" si="202"/>
      </c>
      <c r="CO71" s="110">
        <f t="shared" si="203"/>
      </c>
      <c r="CP71" s="110">
        <f t="shared" si="204"/>
      </c>
      <c r="CQ71" s="110">
        <f t="shared" si="205"/>
      </c>
      <c r="CR71" s="110">
        <f t="shared" si="206"/>
      </c>
      <c r="CS71" s="110">
        <f t="shared" si="207"/>
      </c>
      <c r="CT71" s="110">
        <f t="shared" si="208"/>
      </c>
      <c r="CU71" s="110">
        <f t="shared" si="209"/>
      </c>
      <c r="CV71" s="110">
        <f t="shared" si="210"/>
      </c>
      <c r="CW71" s="110">
        <f t="shared" si="211"/>
      </c>
      <c r="CX71" s="110">
        <f t="shared" si="212"/>
      </c>
      <c r="CY71" s="110">
        <f t="shared" si="213"/>
      </c>
      <c r="CZ71" s="110">
        <f t="shared" si="214"/>
      </c>
      <c r="DA71" s="110">
        <f t="shared" si="215"/>
      </c>
      <c r="DB71" s="110">
        <f t="shared" si="216"/>
      </c>
      <c r="DC71" s="110">
        <f t="shared" si="217"/>
      </c>
      <c r="DD71" s="110">
        <f t="shared" si="218"/>
      </c>
      <c r="DE71" s="110">
        <f t="shared" si="219"/>
      </c>
      <c r="DF71" s="110">
        <f t="shared" si="220"/>
      </c>
      <c r="DG71" s="110">
        <f t="shared" si="221"/>
      </c>
      <c r="DH71" s="110">
        <f t="shared" si="222"/>
      </c>
      <c r="DI71" s="110">
        <f t="shared" si="223"/>
      </c>
      <c r="DJ71" s="110">
        <f t="shared" si="224"/>
      </c>
      <c r="DK71" s="110">
        <f t="shared" si="225"/>
      </c>
      <c r="DL71" s="110">
        <f t="shared" si="226"/>
      </c>
      <c r="DM71" s="110">
        <f t="shared" si="227"/>
      </c>
      <c r="DN71" s="110">
        <f t="shared" si="228"/>
      </c>
      <c r="DO71" s="110" t="str">
        <f t="shared" si="229"/>
        <v>58</v>
      </c>
      <c r="DP71" s="110">
        <f t="shared" si="230"/>
      </c>
      <c r="DQ71" s="110">
        <f t="shared" si="231"/>
      </c>
      <c r="DR71" s="110">
        <f t="shared" si="232"/>
      </c>
      <c r="DS71" s="110">
        <f t="shared" si="233"/>
      </c>
      <c r="DT71" s="110">
        <f t="shared" si="234"/>
      </c>
      <c r="DU71" s="110">
        <f t="shared" si="235"/>
      </c>
      <c r="DV71" s="110">
        <f t="shared" si="236"/>
      </c>
      <c r="DW71" s="110">
        <f t="shared" si="237"/>
      </c>
      <c r="DX71" s="110">
        <f t="shared" si="238"/>
      </c>
      <c r="DY71" s="110">
        <f t="shared" si="239"/>
      </c>
      <c r="DZ71" s="110">
        <f t="shared" si="240"/>
      </c>
      <c r="EA71" s="110">
        <f t="shared" si="241"/>
      </c>
      <c r="EB71" s="104">
        <f t="shared" si="166"/>
      </c>
      <c r="EC71" s="104">
        <f t="shared" si="167"/>
      </c>
      <c r="ED71" s="104" t="str">
        <f t="shared" si="168"/>
        <v>58</v>
      </c>
      <c r="EE71" s="104" t="str">
        <f t="shared" si="169"/>
        <v>58</v>
      </c>
      <c r="EF71" s="110">
        <f t="shared" si="242"/>
      </c>
      <c r="EG71" s="110">
        <f t="shared" si="243"/>
      </c>
      <c r="EH71" s="110">
        <f t="shared" si="244"/>
      </c>
      <c r="EI71" s="110">
        <f t="shared" si="245"/>
      </c>
      <c r="EJ71" s="110">
        <f t="shared" si="246"/>
      </c>
      <c r="EK71" s="110">
        <f t="shared" si="247"/>
      </c>
      <c r="EL71" s="110">
        <f t="shared" si="248"/>
      </c>
      <c r="EM71" s="110">
        <f t="shared" si="249"/>
      </c>
      <c r="EN71" s="110">
        <f t="shared" si="250"/>
      </c>
      <c r="EO71" s="110">
        <f t="shared" si="251"/>
      </c>
      <c r="EP71" s="110">
        <f t="shared" si="252"/>
      </c>
      <c r="EQ71" s="110">
        <f t="shared" si="253"/>
      </c>
      <c r="ER71" s="110">
        <f t="shared" si="254"/>
      </c>
      <c r="ES71" s="110">
        <f t="shared" si="255"/>
      </c>
      <c r="ET71" s="110">
        <f t="shared" si="256"/>
      </c>
      <c r="EU71" s="110">
        <f t="shared" si="257"/>
      </c>
      <c r="EV71" s="110">
        <f t="shared" si="258"/>
      </c>
      <c r="EW71" s="110">
        <f t="shared" si="259"/>
      </c>
      <c r="EX71" s="110">
        <f t="shared" si="260"/>
      </c>
      <c r="EY71" s="110">
        <f t="shared" si="261"/>
      </c>
      <c r="EZ71" s="110">
        <f t="shared" si="262"/>
      </c>
      <c r="FA71" s="110">
        <f t="shared" si="263"/>
      </c>
      <c r="FB71" s="110">
        <f t="shared" si="264"/>
      </c>
      <c r="FC71" s="110">
        <f t="shared" si="265"/>
      </c>
      <c r="FD71" s="110">
        <f t="shared" si="266"/>
      </c>
      <c r="FE71" s="110">
        <f t="shared" si="267"/>
      </c>
      <c r="FF71" s="110">
        <f t="shared" si="268"/>
      </c>
      <c r="FG71" s="110">
        <f t="shared" si="269"/>
      </c>
      <c r="FH71" s="110">
        <f t="shared" si="270"/>
      </c>
      <c r="FI71" s="110">
        <f t="shared" si="271"/>
      </c>
      <c r="FJ71" s="110">
        <f t="shared" si="272"/>
      </c>
      <c r="FK71" s="110">
        <f t="shared" si="273"/>
      </c>
      <c r="FL71" s="110">
        <f t="shared" si="274"/>
      </c>
      <c r="FM71" s="110">
        <f t="shared" si="275"/>
      </c>
      <c r="FN71" s="110">
        <f t="shared" si="276"/>
      </c>
      <c r="FO71" s="110">
        <f t="shared" si="277"/>
      </c>
      <c r="FP71" s="110">
        <f t="shared" si="278"/>
      </c>
      <c r="FQ71" s="110">
        <f t="shared" si="279"/>
      </c>
      <c r="FR71" s="110">
        <f t="shared" si="280"/>
      </c>
      <c r="FS71" s="110">
        <f t="shared" si="281"/>
      </c>
      <c r="FT71" s="110">
        <f t="shared" si="282"/>
      </c>
      <c r="FU71" s="110">
        <f t="shared" si="283"/>
      </c>
      <c r="FV71" s="110">
        <f t="shared" si="284"/>
      </c>
      <c r="FW71" s="110">
        <f t="shared" si="285"/>
      </c>
      <c r="FX71" s="110">
        <f t="shared" si="286"/>
      </c>
      <c r="FY71" s="110">
        <f t="shared" si="287"/>
      </c>
      <c r="FZ71" s="110">
        <f t="shared" si="288"/>
      </c>
      <c r="GA71" s="110">
        <f t="shared" si="289"/>
      </c>
      <c r="GB71" s="110">
        <f t="shared" si="290"/>
      </c>
      <c r="GC71" s="110">
        <f t="shared" si="291"/>
      </c>
      <c r="GD71" s="110">
        <f t="shared" si="292"/>
      </c>
      <c r="GE71" s="110">
        <f t="shared" si="293"/>
      </c>
      <c r="GF71" s="110">
        <f t="shared" si="294"/>
      </c>
      <c r="GG71" s="110">
        <f t="shared" si="295"/>
      </c>
      <c r="GH71" s="110">
        <f t="shared" si="296"/>
      </c>
      <c r="GI71" s="110">
        <f t="shared" si="297"/>
      </c>
      <c r="GJ71" s="110">
        <f t="shared" si="298"/>
      </c>
      <c r="GK71" s="110">
        <f t="shared" si="299"/>
      </c>
      <c r="GL71" s="110">
        <f t="shared" si="300"/>
      </c>
      <c r="GM71" s="110">
        <f t="shared" si="301"/>
      </c>
      <c r="GN71" s="110">
        <f t="shared" si="302"/>
      </c>
      <c r="GO71" s="110">
        <f t="shared" si="303"/>
      </c>
      <c r="GP71" s="110">
        <f t="shared" si="304"/>
      </c>
      <c r="GQ71" s="110">
        <f t="shared" si="305"/>
      </c>
      <c r="GR71" s="110">
        <f t="shared" si="306"/>
      </c>
      <c r="GS71" s="110">
        <f t="shared" si="307"/>
      </c>
      <c r="GT71" s="110">
        <f t="shared" si="308"/>
      </c>
      <c r="GU71" s="110">
        <f t="shared" si="309"/>
      </c>
      <c r="GV71" s="110">
        <f t="shared" si="310"/>
      </c>
      <c r="GW71" s="110">
        <f t="shared" si="311"/>
      </c>
      <c r="GX71" s="110">
        <f t="shared" si="312"/>
      </c>
      <c r="GY71" s="110">
        <f t="shared" si="313"/>
      </c>
      <c r="GZ71" s="110">
        <f t="shared" si="314"/>
      </c>
      <c r="HA71" s="110">
        <f t="shared" si="315"/>
      </c>
      <c r="HB71" s="110">
        <f t="shared" si="316"/>
      </c>
      <c r="HC71" s="110">
        <f t="shared" si="317"/>
      </c>
      <c r="HD71" s="110">
        <f t="shared" si="318"/>
      </c>
      <c r="HE71" s="110">
        <f t="shared" si="319"/>
      </c>
      <c r="HF71" s="110">
        <f t="shared" si="320"/>
        <v>58</v>
      </c>
      <c r="HG71" s="110">
        <f t="shared" si="321"/>
      </c>
      <c r="HH71" s="110">
        <f t="shared" si="322"/>
      </c>
      <c r="HI71" s="110">
        <f t="shared" si="323"/>
      </c>
      <c r="HJ71" s="110">
        <f t="shared" si="324"/>
      </c>
      <c r="HK71" s="110">
        <f t="shared" si="325"/>
      </c>
      <c r="HL71" s="110">
        <f t="shared" si="326"/>
      </c>
      <c r="HM71" s="110">
        <f t="shared" si="327"/>
      </c>
      <c r="HN71" s="110">
        <f t="shared" si="328"/>
      </c>
      <c r="HO71" s="110">
        <f t="shared" si="329"/>
      </c>
      <c r="HP71" s="110">
        <f t="shared" si="330"/>
      </c>
      <c r="HQ71" s="110">
        <f t="shared" si="331"/>
      </c>
      <c r="HR71" s="110">
        <f t="shared" si="332"/>
      </c>
      <c r="HT71" s="104">
        <f t="shared" si="333"/>
      </c>
      <c r="HU71" s="104">
        <f t="shared" si="334"/>
      </c>
      <c r="HV71" s="104" t="str">
        <f t="shared" si="335"/>
        <v>58</v>
      </c>
      <c r="HW71" s="104" t="str">
        <f t="shared" si="161"/>
        <v>58</v>
      </c>
    </row>
    <row r="72" spans="1:231" ht="22.5" customHeight="1">
      <c r="A72" s="7">
        <f t="shared" si="337"/>
        <v>31048</v>
      </c>
      <c r="B72" s="8">
        <f t="shared" si="337"/>
        <v>31048</v>
      </c>
      <c r="C72" s="9">
        <v>59</v>
      </c>
      <c r="D72" s="22" t="str">
        <f t="shared" si="163"/>
        <v>59</v>
      </c>
      <c r="E72" s="219"/>
      <c r="F72" s="220"/>
      <c r="G72" s="221"/>
      <c r="H72" s="11"/>
      <c r="I72" s="246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8"/>
      <c r="AE72" s="24">
        <f t="shared" si="164"/>
      </c>
      <c r="AF72" s="201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41">
        <f t="shared" si="170"/>
        <v>0</v>
      </c>
      <c r="AS72" s="42">
        <f t="shared" si="175"/>
        <v>0</v>
      </c>
      <c r="AT72" s="9">
        <f t="shared" si="171"/>
        <v>0</v>
      </c>
      <c r="AU72" s="43">
        <f t="shared" si="172"/>
        <v>0</v>
      </c>
      <c r="AV72" s="107"/>
      <c r="AW72" s="119">
        <f t="shared" si="176"/>
      </c>
      <c r="AX72" s="119">
        <f t="shared" si="177"/>
      </c>
      <c r="AY72" s="119">
        <f t="shared" si="178"/>
      </c>
      <c r="AZ72" s="119">
        <f t="shared" si="179"/>
      </c>
      <c r="BA72" s="119">
        <f t="shared" si="180"/>
      </c>
      <c r="BB72" s="119">
        <f t="shared" si="181"/>
      </c>
      <c r="BC72" s="119">
        <f t="shared" si="182"/>
      </c>
      <c r="BD72" s="119">
        <f t="shared" si="183"/>
      </c>
      <c r="BE72" s="120">
        <f t="shared" si="184"/>
      </c>
      <c r="BF72" s="120">
        <f t="shared" si="185"/>
      </c>
      <c r="BG72" s="120">
        <f t="shared" si="186"/>
      </c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>
        <f t="shared" si="187"/>
      </c>
      <c r="BZ72" s="110">
        <f t="shared" si="188"/>
      </c>
      <c r="CA72" s="110">
        <f t="shared" si="189"/>
      </c>
      <c r="CB72" s="110">
        <f t="shared" si="190"/>
      </c>
      <c r="CC72" s="110">
        <f t="shared" si="191"/>
      </c>
      <c r="CD72" s="110">
        <f t="shared" si="192"/>
      </c>
      <c r="CE72" s="110">
        <f t="shared" si="193"/>
      </c>
      <c r="CF72" s="110">
        <f t="shared" si="194"/>
      </c>
      <c r="CG72" s="110">
        <f t="shared" si="195"/>
      </c>
      <c r="CH72" s="110">
        <f t="shared" si="196"/>
      </c>
      <c r="CI72" s="110">
        <f t="shared" si="197"/>
      </c>
      <c r="CJ72" s="110">
        <f t="shared" si="198"/>
      </c>
      <c r="CK72" s="111">
        <f t="shared" si="199"/>
      </c>
      <c r="CL72" s="110">
        <f t="shared" si="200"/>
      </c>
      <c r="CM72" s="110">
        <f t="shared" si="201"/>
      </c>
      <c r="CN72" s="110">
        <f t="shared" si="202"/>
      </c>
      <c r="CO72" s="110">
        <f t="shared" si="203"/>
      </c>
      <c r="CP72" s="110">
        <f t="shared" si="204"/>
      </c>
      <c r="CQ72" s="110">
        <f t="shared" si="205"/>
      </c>
      <c r="CR72" s="110">
        <f t="shared" si="206"/>
      </c>
      <c r="CS72" s="110">
        <f t="shared" si="207"/>
      </c>
      <c r="CT72" s="110">
        <f t="shared" si="208"/>
      </c>
      <c r="CU72" s="110">
        <f t="shared" si="209"/>
      </c>
      <c r="CV72" s="110">
        <f t="shared" si="210"/>
      </c>
      <c r="CW72" s="110">
        <f t="shared" si="211"/>
      </c>
      <c r="CX72" s="110">
        <f t="shared" si="212"/>
      </c>
      <c r="CY72" s="110">
        <f t="shared" si="213"/>
      </c>
      <c r="CZ72" s="110">
        <f t="shared" si="214"/>
      </c>
      <c r="DA72" s="110">
        <f t="shared" si="215"/>
      </c>
      <c r="DB72" s="110">
        <f t="shared" si="216"/>
      </c>
      <c r="DC72" s="110">
        <f t="shared" si="217"/>
      </c>
      <c r="DD72" s="110">
        <f t="shared" si="218"/>
      </c>
      <c r="DE72" s="110">
        <f t="shared" si="219"/>
      </c>
      <c r="DF72" s="110">
        <f t="shared" si="220"/>
      </c>
      <c r="DG72" s="110">
        <f t="shared" si="221"/>
      </c>
      <c r="DH72" s="110">
        <f t="shared" si="222"/>
      </c>
      <c r="DI72" s="110">
        <f t="shared" si="223"/>
      </c>
      <c r="DJ72" s="110">
        <f t="shared" si="224"/>
      </c>
      <c r="DK72" s="110">
        <f t="shared" si="225"/>
      </c>
      <c r="DL72" s="110">
        <f t="shared" si="226"/>
      </c>
      <c r="DM72" s="110">
        <f t="shared" si="227"/>
      </c>
      <c r="DN72" s="110">
        <f t="shared" si="228"/>
      </c>
      <c r="DO72" s="110">
        <f t="shared" si="229"/>
      </c>
      <c r="DP72" s="110" t="str">
        <f t="shared" si="230"/>
        <v>59</v>
      </c>
      <c r="DQ72" s="110">
        <f t="shared" si="231"/>
      </c>
      <c r="DR72" s="110">
        <f t="shared" si="232"/>
      </c>
      <c r="DS72" s="110">
        <f t="shared" si="233"/>
      </c>
      <c r="DT72" s="110">
        <f t="shared" si="234"/>
      </c>
      <c r="DU72" s="110">
        <f t="shared" si="235"/>
      </c>
      <c r="DV72" s="110">
        <f t="shared" si="236"/>
      </c>
      <c r="DW72" s="110">
        <f t="shared" si="237"/>
      </c>
      <c r="DX72" s="110">
        <f t="shared" si="238"/>
      </c>
      <c r="DY72" s="110">
        <f t="shared" si="239"/>
      </c>
      <c r="DZ72" s="110">
        <f t="shared" si="240"/>
      </c>
      <c r="EA72" s="110">
        <f t="shared" si="241"/>
      </c>
      <c r="EB72" s="104">
        <f t="shared" si="166"/>
      </c>
      <c r="EC72" s="104">
        <f t="shared" si="167"/>
      </c>
      <c r="ED72" s="104" t="str">
        <f t="shared" si="168"/>
        <v>59</v>
      </c>
      <c r="EE72" s="104" t="str">
        <f t="shared" si="169"/>
        <v>59</v>
      </c>
      <c r="EF72" s="110">
        <f t="shared" si="242"/>
      </c>
      <c r="EG72" s="110">
        <f t="shared" si="243"/>
      </c>
      <c r="EH72" s="110">
        <f t="shared" si="244"/>
      </c>
      <c r="EI72" s="110">
        <f t="shared" si="245"/>
      </c>
      <c r="EJ72" s="110">
        <f t="shared" si="246"/>
      </c>
      <c r="EK72" s="110">
        <f t="shared" si="247"/>
      </c>
      <c r="EL72" s="110">
        <f t="shared" si="248"/>
      </c>
      <c r="EM72" s="110">
        <f t="shared" si="249"/>
      </c>
      <c r="EN72" s="110">
        <f t="shared" si="250"/>
      </c>
      <c r="EO72" s="110">
        <f t="shared" si="251"/>
      </c>
      <c r="EP72" s="110">
        <f t="shared" si="252"/>
      </c>
      <c r="EQ72" s="110">
        <f t="shared" si="253"/>
      </c>
      <c r="ER72" s="110">
        <f t="shared" si="254"/>
      </c>
      <c r="ES72" s="110">
        <f t="shared" si="255"/>
      </c>
      <c r="ET72" s="110">
        <f t="shared" si="256"/>
      </c>
      <c r="EU72" s="110">
        <f t="shared" si="257"/>
      </c>
      <c r="EV72" s="110">
        <f t="shared" si="258"/>
      </c>
      <c r="EW72" s="110">
        <f t="shared" si="259"/>
      </c>
      <c r="EX72" s="110">
        <f t="shared" si="260"/>
      </c>
      <c r="EY72" s="110">
        <f t="shared" si="261"/>
      </c>
      <c r="EZ72" s="110">
        <f t="shared" si="262"/>
      </c>
      <c r="FA72" s="110">
        <f t="shared" si="263"/>
      </c>
      <c r="FB72" s="110">
        <f t="shared" si="264"/>
      </c>
      <c r="FC72" s="110">
        <f t="shared" si="265"/>
      </c>
      <c r="FD72" s="110">
        <f t="shared" si="266"/>
      </c>
      <c r="FE72" s="110">
        <f t="shared" si="267"/>
      </c>
      <c r="FF72" s="110">
        <f t="shared" si="268"/>
      </c>
      <c r="FG72" s="110">
        <f t="shared" si="269"/>
      </c>
      <c r="FH72" s="110">
        <f t="shared" si="270"/>
      </c>
      <c r="FI72" s="110">
        <f t="shared" si="271"/>
      </c>
      <c r="FJ72" s="110">
        <f t="shared" si="272"/>
      </c>
      <c r="FK72" s="110">
        <f t="shared" si="273"/>
      </c>
      <c r="FL72" s="110">
        <f t="shared" si="274"/>
      </c>
      <c r="FM72" s="110">
        <f t="shared" si="275"/>
      </c>
      <c r="FN72" s="110">
        <f t="shared" si="276"/>
      </c>
      <c r="FO72" s="110">
        <f t="shared" si="277"/>
      </c>
      <c r="FP72" s="110">
        <f t="shared" si="278"/>
      </c>
      <c r="FQ72" s="110">
        <f t="shared" si="279"/>
      </c>
      <c r="FR72" s="110">
        <f t="shared" si="280"/>
      </c>
      <c r="FS72" s="110">
        <f t="shared" si="281"/>
      </c>
      <c r="FT72" s="110">
        <f t="shared" si="282"/>
      </c>
      <c r="FU72" s="110">
        <f t="shared" si="283"/>
      </c>
      <c r="FV72" s="110">
        <f t="shared" si="284"/>
      </c>
      <c r="FW72" s="110">
        <f t="shared" si="285"/>
      </c>
      <c r="FX72" s="110">
        <f t="shared" si="286"/>
      </c>
      <c r="FY72" s="110">
        <f t="shared" si="287"/>
      </c>
      <c r="FZ72" s="110">
        <f t="shared" si="288"/>
      </c>
      <c r="GA72" s="110">
        <f t="shared" si="289"/>
      </c>
      <c r="GB72" s="110">
        <f t="shared" si="290"/>
      </c>
      <c r="GC72" s="110">
        <f t="shared" si="291"/>
      </c>
      <c r="GD72" s="110">
        <f t="shared" si="292"/>
      </c>
      <c r="GE72" s="110">
        <f t="shared" si="293"/>
      </c>
      <c r="GF72" s="110">
        <f t="shared" si="294"/>
      </c>
      <c r="GG72" s="110">
        <f t="shared" si="295"/>
      </c>
      <c r="GH72" s="110">
        <f t="shared" si="296"/>
      </c>
      <c r="GI72" s="110">
        <f t="shared" si="297"/>
      </c>
      <c r="GJ72" s="110">
        <f t="shared" si="298"/>
      </c>
      <c r="GK72" s="110">
        <f t="shared" si="299"/>
      </c>
      <c r="GL72" s="110">
        <f t="shared" si="300"/>
      </c>
      <c r="GM72" s="110">
        <f t="shared" si="301"/>
      </c>
      <c r="GN72" s="110">
        <f t="shared" si="302"/>
      </c>
      <c r="GO72" s="110">
        <f t="shared" si="303"/>
      </c>
      <c r="GP72" s="110">
        <f t="shared" si="304"/>
      </c>
      <c r="GQ72" s="110">
        <f t="shared" si="305"/>
      </c>
      <c r="GR72" s="110">
        <f t="shared" si="306"/>
      </c>
      <c r="GS72" s="110">
        <f t="shared" si="307"/>
      </c>
      <c r="GT72" s="110">
        <f t="shared" si="308"/>
      </c>
      <c r="GU72" s="110">
        <f t="shared" si="309"/>
      </c>
      <c r="GV72" s="110">
        <f t="shared" si="310"/>
      </c>
      <c r="GW72" s="110">
        <f t="shared" si="311"/>
      </c>
      <c r="GX72" s="110">
        <f t="shared" si="312"/>
      </c>
      <c r="GY72" s="110">
        <f t="shared" si="313"/>
      </c>
      <c r="GZ72" s="110">
        <f t="shared" si="314"/>
      </c>
      <c r="HA72" s="110">
        <f t="shared" si="315"/>
      </c>
      <c r="HB72" s="110">
        <f t="shared" si="316"/>
      </c>
      <c r="HC72" s="110">
        <f t="shared" si="317"/>
      </c>
      <c r="HD72" s="110">
        <f t="shared" si="318"/>
      </c>
      <c r="HE72" s="110">
        <f t="shared" si="319"/>
      </c>
      <c r="HF72" s="110">
        <f t="shared" si="320"/>
      </c>
      <c r="HG72" s="110">
        <f t="shared" si="321"/>
        <v>59</v>
      </c>
      <c r="HH72" s="110">
        <f t="shared" si="322"/>
      </c>
      <c r="HI72" s="110">
        <f t="shared" si="323"/>
      </c>
      <c r="HJ72" s="110">
        <f t="shared" si="324"/>
      </c>
      <c r="HK72" s="110">
        <f t="shared" si="325"/>
      </c>
      <c r="HL72" s="110">
        <f t="shared" si="326"/>
      </c>
      <c r="HM72" s="110">
        <f t="shared" si="327"/>
      </c>
      <c r="HN72" s="110">
        <f t="shared" si="328"/>
      </c>
      <c r="HO72" s="110">
        <f t="shared" si="329"/>
      </c>
      <c r="HP72" s="110">
        <f t="shared" si="330"/>
      </c>
      <c r="HQ72" s="110">
        <f t="shared" si="331"/>
      </c>
      <c r="HR72" s="110">
        <f t="shared" si="332"/>
      </c>
      <c r="HT72" s="104">
        <f t="shared" si="333"/>
      </c>
      <c r="HU72" s="104">
        <f t="shared" si="334"/>
      </c>
      <c r="HV72" s="104" t="str">
        <f t="shared" si="335"/>
        <v>59</v>
      </c>
      <c r="HW72" s="104" t="str">
        <f t="shared" si="161"/>
        <v>59</v>
      </c>
    </row>
    <row r="73" spans="1:231" ht="22.5" customHeight="1">
      <c r="A73" s="1">
        <f t="shared" si="337"/>
        <v>31413</v>
      </c>
      <c r="B73" s="2">
        <f t="shared" si="337"/>
        <v>31413</v>
      </c>
      <c r="C73" s="37">
        <v>60</v>
      </c>
      <c r="D73" s="4" t="str">
        <f t="shared" si="163"/>
        <v>60</v>
      </c>
      <c r="E73" s="249"/>
      <c r="F73" s="250"/>
      <c r="G73" s="251"/>
      <c r="H73" s="5"/>
      <c r="I73" s="249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2"/>
      <c r="AE73" s="6" t="str">
        <f t="shared" si="164"/>
        <v>&lt;3号被保険者適用開始&gt;</v>
      </c>
      <c r="AF73" s="199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44">
        <f t="shared" si="170"/>
        <v>0</v>
      </c>
      <c r="AS73" s="46">
        <f t="shared" si="175"/>
        <v>0</v>
      </c>
      <c r="AT73" s="45">
        <f t="shared" si="171"/>
        <v>0</v>
      </c>
      <c r="AU73" s="47">
        <f t="shared" si="172"/>
        <v>0</v>
      </c>
      <c r="AV73" s="107">
        <v>1</v>
      </c>
      <c r="AW73" s="119">
        <f t="shared" si="176"/>
      </c>
      <c r="AX73" s="119">
        <f t="shared" si="177"/>
      </c>
      <c r="AY73" s="119">
        <f t="shared" si="178"/>
      </c>
      <c r="AZ73" s="119" t="str">
        <f t="shared" si="179"/>
        <v>&lt;3号被保険者適用開始&gt;</v>
      </c>
      <c r="BA73" s="119">
        <f t="shared" si="180"/>
      </c>
      <c r="BB73" s="119">
        <f t="shared" si="181"/>
      </c>
      <c r="BC73" s="119">
        <f t="shared" si="182"/>
      </c>
      <c r="BD73" s="119">
        <f t="shared" si="183"/>
      </c>
      <c r="BE73" s="120">
        <f t="shared" si="184"/>
      </c>
      <c r="BF73" s="120">
        <f t="shared" si="185"/>
      </c>
      <c r="BG73" s="120">
        <f t="shared" si="186"/>
      </c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>
        <f t="shared" si="187"/>
      </c>
      <c r="BZ73" s="110">
        <f t="shared" si="188"/>
      </c>
      <c r="CA73" s="110">
        <f t="shared" si="189"/>
      </c>
      <c r="CB73" s="110">
        <f t="shared" si="190"/>
      </c>
      <c r="CC73" s="110">
        <f t="shared" si="191"/>
      </c>
      <c r="CD73" s="110">
        <f t="shared" si="192"/>
      </c>
      <c r="CE73" s="110">
        <f t="shared" si="193"/>
      </c>
      <c r="CF73" s="110">
        <f t="shared" si="194"/>
      </c>
      <c r="CG73" s="110">
        <f t="shared" si="195"/>
      </c>
      <c r="CH73" s="110">
        <f t="shared" si="196"/>
      </c>
      <c r="CI73" s="110">
        <f t="shared" si="197"/>
      </c>
      <c r="CJ73" s="110">
        <f t="shared" si="198"/>
      </c>
      <c r="CK73" s="111">
        <f t="shared" si="199"/>
      </c>
      <c r="CL73" s="110">
        <f t="shared" si="200"/>
      </c>
      <c r="CM73" s="110">
        <f t="shared" si="201"/>
      </c>
      <c r="CN73" s="110">
        <f t="shared" si="202"/>
      </c>
      <c r="CO73" s="110">
        <f t="shared" si="203"/>
      </c>
      <c r="CP73" s="110">
        <f t="shared" si="204"/>
      </c>
      <c r="CQ73" s="110">
        <f t="shared" si="205"/>
      </c>
      <c r="CR73" s="110">
        <f t="shared" si="206"/>
      </c>
      <c r="CS73" s="110">
        <f t="shared" si="207"/>
      </c>
      <c r="CT73" s="110">
        <f t="shared" si="208"/>
      </c>
      <c r="CU73" s="110">
        <f t="shared" si="209"/>
      </c>
      <c r="CV73" s="110">
        <f t="shared" si="210"/>
      </c>
      <c r="CW73" s="110">
        <f t="shared" si="211"/>
      </c>
      <c r="CX73" s="110">
        <f t="shared" si="212"/>
      </c>
      <c r="CY73" s="110">
        <f t="shared" si="213"/>
      </c>
      <c r="CZ73" s="110">
        <f t="shared" si="214"/>
      </c>
      <c r="DA73" s="110">
        <f t="shared" si="215"/>
      </c>
      <c r="DB73" s="110">
        <f t="shared" si="216"/>
      </c>
      <c r="DC73" s="110">
        <f t="shared" si="217"/>
      </c>
      <c r="DD73" s="110">
        <f t="shared" si="218"/>
      </c>
      <c r="DE73" s="110">
        <f t="shared" si="219"/>
      </c>
      <c r="DF73" s="110">
        <f t="shared" si="220"/>
      </c>
      <c r="DG73" s="110">
        <f t="shared" si="221"/>
      </c>
      <c r="DH73" s="110">
        <f t="shared" si="222"/>
      </c>
      <c r="DI73" s="110">
        <f t="shared" si="223"/>
      </c>
      <c r="DJ73" s="110">
        <f t="shared" si="224"/>
      </c>
      <c r="DK73" s="110">
        <f t="shared" si="225"/>
      </c>
      <c r="DL73" s="110">
        <f t="shared" si="226"/>
      </c>
      <c r="DM73" s="110">
        <f t="shared" si="227"/>
      </c>
      <c r="DN73" s="110">
        <f t="shared" si="228"/>
      </c>
      <c r="DO73" s="110">
        <f t="shared" si="229"/>
      </c>
      <c r="DP73" s="110">
        <f t="shared" si="230"/>
      </c>
      <c r="DQ73" s="110" t="str">
        <f t="shared" si="231"/>
        <v>60</v>
      </c>
      <c r="DR73" s="110">
        <f t="shared" si="232"/>
      </c>
      <c r="DS73" s="110">
        <f t="shared" si="233"/>
      </c>
      <c r="DT73" s="110">
        <f t="shared" si="234"/>
      </c>
      <c r="DU73" s="110">
        <f t="shared" si="235"/>
      </c>
      <c r="DV73" s="110">
        <f t="shared" si="236"/>
      </c>
      <c r="DW73" s="110">
        <f t="shared" si="237"/>
      </c>
      <c r="DX73" s="110">
        <f t="shared" si="238"/>
      </c>
      <c r="DY73" s="110">
        <f t="shared" si="239"/>
      </c>
      <c r="DZ73" s="110">
        <f t="shared" si="240"/>
      </c>
      <c r="EA73" s="110">
        <f t="shared" si="241"/>
      </c>
      <c r="EB73" s="104">
        <f t="shared" si="166"/>
      </c>
      <c r="EC73" s="104">
        <f t="shared" si="167"/>
      </c>
      <c r="ED73" s="104" t="str">
        <f t="shared" si="168"/>
        <v>60</v>
      </c>
      <c r="EE73" s="104" t="str">
        <f t="shared" si="169"/>
        <v>60</v>
      </c>
      <c r="EF73" s="110">
        <f t="shared" si="242"/>
      </c>
      <c r="EG73" s="110">
        <f t="shared" si="243"/>
      </c>
      <c r="EH73" s="110">
        <f t="shared" si="244"/>
      </c>
      <c r="EI73" s="110">
        <f t="shared" si="245"/>
      </c>
      <c r="EJ73" s="110">
        <f t="shared" si="246"/>
      </c>
      <c r="EK73" s="110">
        <f t="shared" si="247"/>
      </c>
      <c r="EL73" s="110">
        <f t="shared" si="248"/>
      </c>
      <c r="EM73" s="110">
        <f t="shared" si="249"/>
      </c>
      <c r="EN73" s="110">
        <f t="shared" si="250"/>
      </c>
      <c r="EO73" s="110">
        <f t="shared" si="251"/>
      </c>
      <c r="EP73" s="110">
        <f t="shared" si="252"/>
      </c>
      <c r="EQ73" s="110">
        <f t="shared" si="253"/>
      </c>
      <c r="ER73" s="110">
        <f t="shared" si="254"/>
      </c>
      <c r="ES73" s="110">
        <f t="shared" si="255"/>
      </c>
      <c r="ET73" s="110">
        <f t="shared" si="256"/>
      </c>
      <c r="EU73" s="110">
        <f t="shared" si="257"/>
      </c>
      <c r="EV73" s="110">
        <f t="shared" si="258"/>
      </c>
      <c r="EW73" s="110">
        <f t="shared" si="259"/>
      </c>
      <c r="EX73" s="110">
        <f t="shared" si="260"/>
      </c>
      <c r="EY73" s="110">
        <f t="shared" si="261"/>
      </c>
      <c r="EZ73" s="110">
        <f t="shared" si="262"/>
      </c>
      <c r="FA73" s="110">
        <f t="shared" si="263"/>
      </c>
      <c r="FB73" s="110">
        <f t="shared" si="264"/>
      </c>
      <c r="FC73" s="110">
        <f t="shared" si="265"/>
      </c>
      <c r="FD73" s="110">
        <f t="shared" si="266"/>
      </c>
      <c r="FE73" s="110">
        <f t="shared" si="267"/>
      </c>
      <c r="FF73" s="110">
        <f t="shared" si="268"/>
      </c>
      <c r="FG73" s="110">
        <f t="shared" si="269"/>
      </c>
      <c r="FH73" s="110">
        <f t="shared" si="270"/>
      </c>
      <c r="FI73" s="110">
        <f t="shared" si="271"/>
      </c>
      <c r="FJ73" s="110">
        <f t="shared" si="272"/>
      </c>
      <c r="FK73" s="110">
        <f t="shared" si="273"/>
      </c>
      <c r="FL73" s="110">
        <f t="shared" si="274"/>
      </c>
      <c r="FM73" s="110">
        <f t="shared" si="275"/>
      </c>
      <c r="FN73" s="110">
        <f t="shared" si="276"/>
      </c>
      <c r="FO73" s="110">
        <f t="shared" si="277"/>
      </c>
      <c r="FP73" s="110">
        <f t="shared" si="278"/>
      </c>
      <c r="FQ73" s="110">
        <f t="shared" si="279"/>
      </c>
      <c r="FR73" s="110">
        <f t="shared" si="280"/>
      </c>
      <c r="FS73" s="110">
        <f t="shared" si="281"/>
      </c>
      <c r="FT73" s="110">
        <f t="shared" si="282"/>
      </c>
      <c r="FU73" s="110">
        <f t="shared" si="283"/>
      </c>
      <c r="FV73" s="110">
        <f t="shared" si="284"/>
      </c>
      <c r="FW73" s="110">
        <f t="shared" si="285"/>
      </c>
      <c r="FX73" s="110">
        <f t="shared" si="286"/>
      </c>
      <c r="FY73" s="110">
        <f t="shared" si="287"/>
      </c>
      <c r="FZ73" s="110">
        <f t="shared" si="288"/>
      </c>
      <c r="GA73" s="110">
        <f t="shared" si="289"/>
      </c>
      <c r="GB73" s="110">
        <f t="shared" si="290"/>
      </c>
      <c r="GC73" s="110">
        <f t="shared" si="291"/>
      </c>
      <c r="GD73" s="110">
        <f t="shared" si="292"/>
      </c>
      <c r="GE73" s="110">
        <f t="shared" si="293"/>
      </c>
      <c r="GF73" s="110">
        <f t="shared" si="294"/>
      </c>
      <c r="GG73" s="110">
        <f t="shared" si="295"/>
      </c>
      <c r="GH73" s="110">
        <f t="shared" si="296"/>
      </c>
      <c r="GI73" s="110">
        <f t="shared" si="297"/>
      </c>
      <c r="GJ73" s="110">
        <f t="shared" si="298"/>
      </c>
      <c r="GK73" s="110">
        <f t="shared" si="299"/>
      </c>
      <c r="GL73" s="110">
        <f t="shared" si="300"/>
      </c>
      <c r="GM73" s="110">
        <f t="shared" si="301"/>
      </c>
      <c r="GN73" s="110">
        <f t="shared" si="302"/>
      </c>
      <c r="GO73" s="110">
        <f t="shared" si="303"/>
      </c>
      <c r="GP73" s="110">
        <f t="shared" si="304"/>
      </c>
      <c r="GQ73" s="110">
        <f t="shared" si="305"/>
      </c>
      <c r="GR73" s="110">
        <f t="shared" si="306"/>
      </c>
      <c r="GS73" s="110">
        <f t="shared" si="307"/>
      </c>
      <c r="GT73" s="110">
        <f t="shared" si="308"/>
      </c>
      <c r="GU73" s="110">
        <f t="shared" si="309"/>
      </c>
      <c r="GV73" s="110">
        <f t="shared" si="310"/>
      </c>
      <c r="GW73" s="110">
        <f t="shared" si="311"/>
      </c>
      <c r="GX73" s="110">
        <f t="shared" si="312"/>
      </c>
      <c r="GY73" s="110">
        <f t="shared" si="313"/>
      </c>
      <c r="GZ73" s="110">
        <f t="shared" si="314"/>
      </c>
      <c r="HA73" s="110">
        <f t="shared" si="315"/>
      </c>
      <c r="HB73" s="110">
        <f t="shared" si="316"/>
      </c>
      <c r="HC73" s="110">
        <f t="shared" si="317"/>
      </c>
      <c r="HD73" s="110">
        <f t="shared" si="318"/>
      </c>
      <c r="HE73" s="110">
        <f t="shared" si="319"/>
      </c>
      <c r="HF73" s="110">
        <f t="shared" si="320"/>
      </c>
      <c r="HG73" s="110">
        <f t="shared" si="321"/>
      </c>
      <c r="HH73" s="110">
        <f t="shared" si="322"/>
        <v>60</v>
      </c>
      <c r="HI73" s="110">
        <f t="shared" si="323"/>
      </c>
      <c r="HJ73" s="110">
        <f t="shared" si="324"/>
      </c>
      <c r="HK73" s="110">
        <f t="shared" si="325"/>
      </c>
      <c r="HL73" s="110">
        <f t="shared" si="326"/>
      </c>
      <c r="HM73" s="110">
        <f t="shared" si="327"/>
      </c>
      <c r="HN73" s="110">
        <f t="shared" si="328"/>
      </c>
      <c r="HO73" s="110">
        <f t="shared" si="329"/>
      </c>
      <c r="HP73" s="110">
        <f t="shared" si="330"/>
      </c>
      <c r="HQ73" s="110">
        <f t="shared" si="331"/>
      </c>
      <c r="HR73" s="110">
        <f t="shared" si="332"/>
      </c>
      <c r="HT73" s="104">
        <f t="shared" si="333"/>
      </c>
      <c r="HU73" s="104">
        <f t="shared" si="334"/>
      </c>
      <c r="HV73" s="104" t="str">
        <f t="shared" si="335"/>
        <v>60</v>
      </c>
      <c r="HW73" s="104" t="str">
        <f t="shared" si="161"/>
        <v>60</v>
      </c>
    </row>
    <row r="74" spans="1:231" ht="22.5" customHeight="1">
      <c r="A74" s="7">
        <f t="shared" si="337"/>
        <v>31778</v>
      </c>
      <c r="B74" s="8">
        <f t="shared" si="337"/>
        <v>31778</v>
      </c>
      <c r="C74" s="9">
        <v>61</v>
      </c>
      <c r="D74" s="10" t="str">
        <f t="shared" si="163"/>
        <v>61</v>
      </c>
      <c r="E74" s="219"/>
      <c r="F74" s="220"/>
      <c r="G74" s="221"/>
      <c r="H74" s="11"/>
      <c r="I74" s="219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5"/>
      <c r="AE74" s="12">
        <f t="shared" si="164"/>
      </c>
      <c r="AF74" s="201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41">
        <f t="shared" si="170"/>
        <v>0</v>
      </c>
      <c r="AS74" s="42">
        <f t="shared" si="175"/>
        <v>0</v>
      </c>
      <c r="AT74" s="9">
        <f t="shared" si="171"/>
        <v>0</v>
      </c>
      <c r="AU74" s="43">
        <f t="shared" si="172"/>
        <v>0</v>
      </c>
      <c r="AV74" s="112"/>
      <c r="AW74" s="108">
        <f t="shared" si="176"/>
      </c>
      <c r="AX74" s="108">
        <f t="shared" si="177"/>
      </c>
      <c r="AY74" s="108">
        <f t="shared" si="178"/>
      </c>
      <c r="AZ74" s="108">
        <f t="shared" si="179"/>
      </c>
      <c r="BA74" s="108">
        <f t="shared" si="180"/>
      </c>
      <c r="BB74" s="108">
        <f t="shared" si="181"/>
      </c>
      <c r="BC74" s="108">
        <f t="shared" si="182"/>
      </c>
      <c r="BD74" s="108">
        <f t="shared" si="183"/>
      </c>
      <c r="BE74" s="109">
        <f t="shared" si="184"/>
      </c>
      <c r="BF74" s="109">
        <f t="shared" si="185"/>
      </c>
      <c r="BG74" s="109">
        <f t="shared" si="186"/>
      </c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>
        <f t="shared" si="187"/>
      </c>
      <c r="BZ74" s="110">
        <f t="shared" si="188"/>
      </c>
      <c r="CA74" s="110">
        <f t="shared" si="189"/>
      </c>
      <c r="CB74" s="110">
        <f t="shared" si="190"/>
      </c>
      <c r="CC74" s="110">
        <f t="shared" si="191"/>
      </c>
      <c r="CD74" s="110">
        <f t="shared" si="192"/>
      </c>
      <c r="CE74" s="110">
        <f t="shared" si="193"/>
      </c>
      <c r="CF74" s="110">
        <f t="shared" si="194"/>
      </c>
      <c r="CG74" s="110">
        <f t="shared" si="195"/>
      </c>
      <c r="CH74" s="110">
        <f t="shared" si="196"/>
      </c>
      <c r="CI74" s="110">
        <f t="shared" si="197"/>
      </c>
      <c r="CJ74" s="110">
        <f t="shared" si="198"/>
      </c>
      <c r="CK74" s="111">
        <f t="shared" si="199"/>
      </c>
      <c r="CL74" s="110">
        <f t="shared" si="200"/>
      </c>
      <c r="CM74" s="110">
        <f t="shared" si="201"/>
      </c>
      <c r="CN74" s="110">
        <f t="shared" si="202"/>
      </c>
      <c r="CO74" s="110">
        <f t="shared" si="203"/>
      </c>
      <c r="CP74" s="110">
        <f t="shared" si="204"/>
      </c>
      <c r="CQ74" s="110">
        <f t="shared" si="205"/>
      </c>
      <c r="CR74" s="110">
        <f t="shared" si="206"/>
      </c>
      <c r="CS74" s="110">
        <f t="shared" si="207"/>
      </c>
      <c r="CT74" s="110">
        <f t="shared" si="208"/>
      </c>
      <c r="CU74" s="110">
        <f t="shared" si="209"/>
      </c>
      <c r="CV74" s="110">
        <f t="shared" si="210"/>
      </c>
      <c r="CW74" s="110">
        <f t="shared" si="211"/>
      </c>
      <c r="CX74" s="110">
        <f t="shared" si="212"/>
      </c>
      <c r="CY74" s="110">
        <f t="shared" si="213"/>
      </c>
      <c r="CZ74" s="110">
        <f t="shared" si="214"/>
      </c>
      <c r="DA74" s="110">
        <f t="shared" si="215"/>
      </c>
      <c r="DB74" s="110">
        <f t="shared" si="216"/>
      </c>
      <c r="DC74" s="110">
        <f t="shared" si="217"/>
      </c>
      <c r="DD74" s="110">
        <f t="shared" si="218"/>
      </c>
      <c r="DE74" s="110">
        <f t="shared" si="219"/>
      </c>
      <c r="DF74" s="110">
        <f t="shared" si="220"/>
      </c>
      <c r="DG74" s="110">
        <f t="shared" si="221"/>
      </c>
      <c r="DH74" s="110">
        <f t="shared" si="222"/>
      </c>
      <c r="DI74" s="110">
        <f t="shared" si="223"/>
      </c>
      <c r="DJ74" s="110">
        <f t="shared" si="224"/>
      </c>
      <c r="DK74" s="110">
        <f t="shared" si="225"/>
      </c>
      <c r="DL74" s="110">
        <f t="shared" si="226"/>
      </c>
      <c r="DM74" s="110">
        <f t="shared" si="227"/>
      </c>
      <c r="DN74" s="110">
        <f t="shared" si="228"/>
      </c>
      <c r="DO74" s="110">
        <f t="shared" si="229"/>
      </c>
      <c r="DP74" s="110">
        <f t="shared" si="230"/>
      </c>
      <c r="DQ74" s="110">
        <f t="shared" si="231"/>
      </c>
      <c r="DR74" s="110" t="str">
        <f t="shared" si="232"/>
        <v>61</v>
      </c>
      <c r="DS74" s="110">
        <f t="shared" si="233"/>
      </c>
      <c r="DT74" s="110">
        <f t="shared" si="234"/>
      </c>
      <c r="DU74" s="110">
        <f t="shared" si="235"/>
      </c>
      <c r="DV74" s="110">
        <f t="shared" si="236"/>
      </c>
      <c r="DW74" s="110">
        <f t="shared" si="237"/>
      </c>
      <c r="DX74" s="110">
        <f t="shared" si="238"/>
      </c>
      <c r="DY74" s="110">
        <f t="shared" si="239"/>
      </c>
      <c r="DZ74" s="110">
        <f t="shared" si="240"/>
      </c>
      <c r="EA74" s="110">
        <f t="shared" si="241"/>
      </c>
      <c r="EB74" s="104">
        <f t="shared" si="166"/>
      </c>
      <c r="EC74" s="104">
        <f t="shared" si="167"/>
      </c>
      <c r="ED74" s="104" t="str">
        <f t="shared" si="168"/>
        <v>61</v>
      </c>
      <c r="EE74" s="104" t="str">
        <f t="shared" si="169"/>
        <v>61</v>
      </c>
      <c r="EF74" s="110">
        <f t="shared" si="242"/>
      </c>
      <c r="EG74" s="110">
        <f t="shared" si="243"/>
      </c>
      <c r="EH74" s="110">
        <f t="shared" si="244"/>
      </c>
      <c r="EI74" s="110">
        <f t="shared" si="245"/>
      </c>
      <c r="EJ74" s="110">
        <f t="shared" si="246"/>
      </c>
      <c r="EK74" s="110">
        <f t="shared" si="247"/>
      </c>
      <c r="EL74" s="110">
        <f t="shared" si="248"/>
      </c>
      <c r="EM74" s="110">
        <f t="shared" si="249"/>
      </c>
      <c r="EN74" s="110">
        <f t="shared" si="250"/>
      </c>
      <c r="EO74" s="110">
        <f t="shared" si="251"/>
      </c>
      <c r="EP74" s="110">
        <f t="shared" si="252"/>
      </c>
      <c r="EQ74" s="110">
        <f t="shared" si="253"/>
      </c>
      <c r="ER74" s="110">
        <f t="shared" si="254"/>
      </c>
      <c r="ES74" s="110">
        <f t="shared" si="255"/>
      </c>
      <c r="ET74" s="110">
        <f t="shared" si="256"/>
      </c>
      <c r="EU74" s="110">
        <f t="shared" si="257"/>
      </c>
      <c r="EV74" s="110">
        <f t="shared" si="258"/>
      </c>
      <c r="EW74" s="110">
        <f t="shared" si="259"/>
      </c>
      <c r="EX74" s="110">
        <f t="shared" si="260"/>
      </c>
      <c r="EY74" s="110">
        <f t="shared" si="261"/>
      </c>
      <c r="EZ74" s="110">
        <f t="shared" si="262"/>
      </c>
      <c r="FA74" s="110">
        <f t="shared" si="263"/>
      </c>
      <c r="FB74" s="110">
        <f t="shared" si="264"/>
      </c>
      <c r="FC74" s="110">
        <f t="shared" si="265"/>
      </c>
      <c r="FD74" s="110">
        <f t="shared" si="266"/>
      </c>
      <c r="FE74" s="110">
        <f t="shared" si="267"/>
      </c>
      <c r="FF74" s="110">
        <f t="shared" si="268"/>
      </c>
      <c r="FG74" s="110">
        <f t="shared" si="269"/>
      </c>
      <c r="FH74" s="110">
        <f t="shared" si="270"/>
      </c>
      <c r="FI74" s="110">
        <f t="shared" si="271"/>
      </c>
      <c r="FJ74" s="110">
        <f t="shared" si="272"/>
      </c>
      <c r="FK74" s="110">
        <f t="shared" si="273"/>
      </c>
      <c r="FL74" s="110">
        <f t="shared" si="274"/>
      </c>
      <c r="FM74" s="110">
        <f t="shared" si="275"/>
      </c>
      <c r="FN74" s="110">
        <f t="shared" si="276"/>
      </c>
      <c r="FO74" s="110">
        <f t="shared" si="277"/>
      </c>
      <c r="FP74" s="110">
        <f t="shared" si="278"/>
      </c>
      <c r="FQ74" s="110">
        <f t="shared" si="279"/>
      </c>
      <c r="FR74" s="110">
        <f t="shared" si="280"/>
      </c>
      <c r="FS74" s="110">
        <f t="shared" si="281"/>
      </c>
      <c r="FT74" s="110">
        <f t="shared" si="282"/>
      </c>
      <c r="FU74" s="110">
        <f t="shared" si="283"/>
      </c>
      <c r="FV74" s="110">
        <f t="shared" si="284"/>
      </c>
      <c r="FW74" s="110">
        <f t="shared" si="285"/>
      </c>
      <c r="FX74" s="110">
        <f t="shared" si="286"/>
      </c>
      <c r="FY74" s="110">
        <f t="shared" si="287"/>
      </c>
      <c r="FZ74" s="110">
        <f t="shared" si="288"/>
      </c>
      <c r="GA74" s="110">
        <f t="shared" si="289"/>
      </c>
      <c r="GB74" s="110">
        <f t="shared" si="290"/>
      </c>
      <c r="GC74" s="110">
        <f t="shared" si="291"/>
      </c>
      <c r="GD74" s="110">
        <f t="shared" si="292"/>
      </c>
      <c r="GE74" s="110">
        <f t="shared" si="293"/>
      </c>
      <c r="GF74" s="110">
        <f t="shared" si="294"/>
      </c>
      <c r="GG74" s="110">
        <f t="shared" si="295"/>
      </c>
      <c r="GH74" s="110">
        <f t="shared" si="296"/>
      </c>
      <c r="GI74" s="110">
        <f t="shared" si="297"/>
      </c>
      <c r="GJ74" s="110">
        <f t="shared" si="298"/>
      </c>
      <c r="GK74" s="110">
        <f t="shared" si="299"/>
      </c>
      <c r="GL74" s="110">
        <f t="shared" si="300"/>
      </c>
      <c r="GM74" s="110">
        <f t="shared" si="301"/>
      </c>
      <c r="GN74" s="110">
        <f t="shared" si="302"/>
      </c>
      <c r="GO74" s="110">
        <f t="shared" si="303"/>
      </c>
      <c r="GP74" s="110">
        <f t="shared" si="304"/>
      </c>
      <c r="GQ74" s="110">
        <f t="shared" si="305"/>
      </c>
      <c r="GR74" s="110">
        <f t="shared" si="306"/>
      </c>
      <c r="GS74" s="110">
        <f t="shared" si="307"/>
      </c>
      <c r="GT74" s="110">
        <f t="shared" si="308"/>
      </c>
      <c r="GU74" s="110">
        <f t="shared" si="309"/>
      </c>
      <c r="GV74" s="110">
        <f t="shared" si="310"/>
      </c>
      <c r="GW74" s="110">
        <f t="shared" si="311"/>
      </c>
      <c r="GX74" s="110">
        <f t="shared" si="312"/>
      </c>
      <c r="GY74" s="110">
        <f t="shared" si="313"/>
      </c>
      <c r="GZ74" s="110">
        <f t="shared" si="314"/>
      </c>
      <c r="HA74" s="110">
        <f t="shared" si="315"/>
      </c>
      <c r="HB74" s="110">
        <f t="shared" si="316"/>
      </c>
      <c r="HC74" s="110">
        <f t="shared" si="317"/>
      </c>
      <c r="HD74" s="110">
        <f t="shared" si="318"/>
      </c>
      <c r="HE74" s="110">
        <f t="shared" si="319"/>
      </c>
      <c r="HF74" s="110">
        <f t="shared" si="320"/>
      </c>
      <c r="HG74" s="110">
        <f t="shared" si="321"/>
      </c>
      <c r="HH74" s="110">
        <f t="shared" si="322"/>
      </c>
      <c r="HI74" s="110">
        <f t="shared" si="323"/>
        <v>61</v>
      </c>
      <c r="HJ74" s="110">
        <f t="shared" si="324"/>
      </c>
      <c r="HK74" s="110">
        <f t="shared" si="325"/>
      </c>
      <c r="HL74" s="110">
        <f t="shared" si="326"/>
      </c>
      <c r="HM74" s="110">
        <f t="shared" si="327"/>
      </c>
      <c r="HN74" s="110">
        <f t="shared" si="328"/>
      </c>
      <c r="HO74" s="110">
        <f t="shared" si="329"/>
      </c>
      <c r="HP74" s="110">
        <f t="shared" si="330"/>
      </c>
      <c r="HQ74" s="110">
        <f t="shared" si="331"/>
      </c>
      <c r="HR74" s="110">
        <f t="shared" si="332"/>
      </c>
      <c r="HT74" s="104">
        <f t="shared" si="333"/>
      </c>
      <c r="HU74" s="104">
        <f t="shared" si="334"/>
      </c>
      <c r="HV74" s="104" t="str">
        <f t="shared" si="335"/>
        <v>61</v>
      </c>
      <c r="HW74" s="104" t="str">
        <f t="shared" si="161"/>
        <v>61</v>
      </c>
    </row>
    <row r="75" spans="1:231" ht="22.5" customHeight="1">
      <c r="A75" s="13">
        <f t="shared" si="337"/>
        <v>32143</v>
      </c>
      <c r="B75" s="14">
        <f t="shared" si="337"/>
        <v>32143</v>
      </c>
      <c r="C75" s="15">
        <v>62</v>
      </c>
      <c r="D75" s="16" t="str">
        <f t="shared" si="163"/>
        <v>62</v>
      </c>
      <c r="E75" s="230"/>
      <c r="F75" s="231"/>
      <c r="G75" s="232"/>
      <c r="H75" s="17"/>
      <c r="I75" s="230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3"/>
      <c r="AE75" s="18">
        <f t="shared" si="164"/>
      </c>
      <c r="AF75" s="203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38">
        <f t="shared" si="170"/>
        <v>0</v>
      </c>
      <c r="AS75" s="39">
        <f t="shared" si="175"/>
        <v>0</v>
      </c>
      <c r="AT75" s="15">
        <f t="shared" si="171"/>
        <v>0</v>
      </c>
      <c r="AU75" s="40">
        <f t="shared" si="172"/>
        <v>0</v>
      </c>
      <c r="AV75" s="133">
        <v>1</v>
      </c>
      <c r="AW75" s="108">
        <f t="shared" si="176"/>
      </c>
      <c r="AX75" s="108">
        <f t="shared" si="177"/>
      </c>
      <c r="AY75" s="108">
        <f t="shared" si="178"/>
      </c>
      <c r="AZ75" s="108">
        <f t="shared" si="179"/>
      </c>
      <c r="BA75" s="108">
        <f t="shared" si="180"/>
      </c>
      <c r="BB75" s="108">
        <f t="shared" si="181"/>
      </c>
      <c r="BC75" s="108">
        <f t="shared" si="182"/>
      </c>
      <c r="BD75" s="108">
        <f t="shared" si="183"/>
      </c>
      <c r="BE75" s="109">
        <f t="shared" si="184"/>
      </c>
      <c r="BF75" s="109">
        <f t="shared" si="185"/>
      </c>
      <c r="BG75" s="109">
        <f t="shared" si="186"/>
      </c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>
        <f t="shared" si="187"/>
      </c>
      <c r="BZ75" s="110">
        <f t="shared" si="188"/>
      </c>
      <c r="CA75" s="110">
        <f t="shared" si="189"/>
      </c>
      <c r="CB75" s="110">
        <f t="shared" si="190"/>
      </c>
      <c r="CC75" s="110">
        <f t="shared" si="191"/>
      </c>
      <c r="CD75" s="110">
        <f t="shared" si="192"/>
      </c>
      <c r="CE75" s="110">
        <f t="shared" si="193"/>
      </c>
      <c r="CF75" s="110">
        <f t="shared" si="194"/>
      </c>
      <c r="CG75" s="110">
        <f t="shared" si="195"/>
      </c>
      <c r="CH75" s="110">
        <f t="shared" si="196"/>
      </c>
      <c r="CI75" s="110">
        <f t="shared" si="197"/>
      </c>
      <c r="CJ75" s="110">
        <f t="shared" si="198"/>
      </c>
      <c r="CK75" s="111">
        <f t="shared" si="199"/>
      </c>
      <c r="CL75" s="110">
        <f t="shared" si="200"/>
      </c>
      <c r="CM75" s="110">
        <f t="shared" si="201"/>
      </c>
      <c r="CN75" s="110">
        <f t="shared" si="202"/>
      </c>
      <c r="CO75" s="110">
        <f t="shared" si="203"/>
      </c>
      <c r="CP75" s="110">
        <f t="shared" si="204"/>
      </c>
      <c r="CQ75" s="110">
        <f t="shared" si="205"/>
      </c>
      <c r="CR75" s="110">
        <f t="shared" si="206"/>
      </c>
      <c r="CS75" s="110">
        <f t="shared" si="207"/>
      </c>
      <c r="CT75" s="110">
        <f t="shared" si="208"/>
      </c>
      <c r="CU75" s="110">
        <f t="shared" si="209"/>
      </c>
      <c r="CV75" s="110">
        <f t="shared" si="210"/>
      </c>
      <c r="CW75" s="110">
        <f t="shared" si="211"/>
      </c>
      <c r="CX75" s="110">
        <f t="shared" si="212"/>
      </c>
      <c r="CY75" s="110">
        <f t="shared" si="213"/>
      </c>
      <c r="CZ75" s="110">
        <f t="shared" si="214"/>
      </c>
      <c r="DA75" s="110">
        <f t="shared" si="215"/>
      </c>
      <c r="DB75" s="110">
        <f t="shared" si="216"/>
      </c>
      <c r="DC75" s="110">
        <f t="shared" si="217"/>
      </c>
      <c r="DD75" s="110">
        <f t="shared" si="218"/>
      </c>
      <c r="DE75" s="110">
        <f t="shared" si="219"/>
      </c>
      <c r="DF75" s="110">
        <f t="shared" si="220"/>
      </c>
      <c r="DG75" s="110">
        <f t="shared" si="221"/>
      </c>
      <c r="DH75" s="110">
        <f t="shared" si="222"/>
      </c>
      <c r="DI75" s="110">
        <f t="shared" si="223"/>
      </c>
      <c r="DJ75" s="110">
        <f t="shared" si="224"/>
      </c>
      <c r="DK75" s="110">
        <f t="shared" si="225"/>
      </c>
      <c r="DL75" s="110">
        <f t="shared" si="226"/>
      </c>
      <c r="DM75" s="110">
        <f t="shared" si="227"/>
      </c>
      <c r="DN75" s="110">
        <f t="shared" si="228"/>
      </c>
      <c r="DO75" s="110">
        <f t="shared" si="229"/>
      </c>
      <c r="DP75" s="110">
        <f t="shared" si="230"/>
      </c>
      <c r="DQ75" s="110">
        <f t="shared" si="231"/>
      </c>
      <c r="DR75" s="110">
        <f t="shared" si="232"/>
      </c>
      <c r="DS75" s="110" t="str">
        <f t="shared" si="233"/>
        <v>62</v>
      </c>
      <c r="DT75" s="110">
        <f t="shared" si="234"/>
      </c>
      <c r="DU75" s="110">
        <f t="shared" si="235"/>
      </c>
      <c r="DV75" s="110">
        <f t="shared" si="236"/>
      </c>
      <c r="DW75" s="110">
        <f t="shared" si="237"/>
      </c>
      <c r="DX75" s="110">
        <f t="shared" si="238"/>
      </c>
      <c r="DY75" s="110">
        <f t="shared" si="239"/>
      </c>
      <c r="DZ75" s="110">
        <f t="shared" si="240"/>
      </c>
      <c r="EA75" s="110">
        <f t="shared" si="241"/>
      </c>
      <c r="EB75" s="104">
        <f t="shared" si="166"/>
      </c>
      <c r="EC75" s="104">
        <f t="shared" si="167"/>
      </c>
      <c r="ED75" s="104" t="str">
        <f t="shared" si="168"/>
        <v>62</v>
      </c>
      <c r="EE75" s="104" t="str">
        <f t="shared" si="169"/>
        <v>62</v>
      </c>
      <c r="EF75" s="110">
        <f t="shared" si="242"/>
      </c>
      <c r="EG75" s="110">
        <f t="shared" si="243"/>
      </c>
      <c r="EH75" s="110">
        <f t="shared" si="244"/>
      </c>
      <c r="EI75" s="110">
        <f t="shared" si="245"/>
      </c>
      <c r="EJ75" s="110">
        <f t="shared" si="246"/>
      </c>
      <c r="EK75" s="110">
        <f t="shared" si="247"/>
      </c>
      <c r="EL75" s="110">
        <f t="shared" si="248"/>
      </c>
      <c r="EM75" s="110">
        <f t="shared" si="249"/>
      </c>
      <c r="EN75" s="110">
        <f t="shared" si="250"/>
      </c>
      <c r="EO75" s="110">
        <f t="shared" si="251"/>
      </c>
      <c r="EP75" s="110">
        <f t="shared" si="252"/>
      </c>
      <c r="EQ75" s="110">
        <f t="shared" si="253"/>
      </c>
      <c r="ER75" s="110">
        <f t="shared" si="254"/>
      </c>
      <c r="ES75" s="110">
        <f t="shared" si="255"/>
      </c>
      <c r="ET75" s="110">
        <f t="shared" si="256"/>
      </c>
      <c r="EU75" s="110">
        <f t="shared" si="257"/>
      </c>
      <c r="EV75" s="110">
        <f t="shared" si="258"/>
      </c>
      <c r="EW75" s="110">
        <f t="shared" si="259"/>
      </c>
      <c r="EX75" s="110">
        <f t="shared" si="260"/>
      </c>
      <c r="EY75" s="110">
        <f t="shared" si="261"/>
      </c>
      <c r="EZ75" s="110">
        <f t="shared" si="262"/>
      </c>
      <c r="FA75" s="110">
        <f t="shared" si="263"/>
      </c>
      <c r="FB75" s="110">
        <f t="shared" si="264"/>
      </c>
      <c r="FC75" s="110">
        <f t="shared" si="265"/>
      </c>
      <c r="FD75" s="110">
        <f t="shared" si="266"/>
      </c>
      <c r="FE75" s="110">
        <f t="shared" si="267"/>
      </c>
      <c r="FF75" s="110">
        <f t="shared" si="268"/>
      </c>
      <c r="FG75" s="110">
        <f t="shared" si="269"/>
      </c>
      <c r="FH75" s="110">
        <f t="shared" si="270"/>
      </c>
      <c r="FI75" s="110">
        <f t="shared" si="271"/>
      </c>
      <c r="FJ75" s="110">
        <f t="shared" si="272"/>
      </c>
      <c r="FK75" s="110">
        <f t="shared" si="273"/>
      </c>
      <c r="FL75" s="110">
        <f t="shared" si="274"/>
      </c>
      <c r="FM75" s="110">
        <f t="shared" si="275"/>
      </c>
      <c r="FN75" s="110">
        <f t="shared" si="276"/>
      </c>
      <c r="FO75" s="110">
        <f t="shared" si="277"/>
      </c>
      <c r="FP75" s="110">
        <f t="shared" si="278"/>
      </c>
      <c r="FQ75" s="110">
        <f t="shared" si="279"/>
      </c>
      <c r="FR75" s="110">
        <f t="shared" si="280"/>
      </c>
      <c r="FS75" s="110">
        <f t="shared" si="281"/>
      </c>
      <c r="FT75" s="110">
        <f t="shared" si="282"/>
      </c>
      <c r="FU75" s="110">
        <f t="shared" si="283"/>
      </c>
      <c r="FV75" s="110">
        <f t="shared" si="284"/>
      </c>
      <c r="FW75" s="110">
        <f t="shared" si="285"/>
      </c>
      <c r="FX75" s="110">
        <f t="shared" si="286"/>
      </c>
      <c r="FY75" s="110">
        <f t="shared" si="287"/>
      </c>
      <c r="FZ75" s="110">
        <f t="shared" si="288"/>
      </c>
      <c r="GA75" s="110">
        <f t="shared" si="289"/>
      </c>
      <c r="GB75" s="110">
        <f t="shared" si="290"/>
      </c>
      <c r="GC75" s="110">
        <f t="shared" si="291"/>
      </c>
      <c r="GD75" s="110">
        <f t="shared" si="292"/>
      </c>
      <c r="GE75" s="110">
        <f t="shared" si="293"/>
      </c>
      <c r="GF75" s="110">
        <f t="shared" si="294"/>
      </c>
      <c r="GG75" s="110">
        <f t="shared" si="295"/>
      </c>
      <c r="GH75" s="110">
        <f t="shared" si="296"/>
      </c>
      <c r="GI75" s="110">
        <f t="shared" si="297"/>
      </c>
      <c r="GJ75" s="110">
        <f t="shared" si="298"/>
      </c>
      <c r="GK75" s="110">
        <f t="shared" si="299"/>
      </c>
      <c r="GL75" s="110">
        <f t="shared" si="300"/>
      </c>
      <c r="GM75" s="110">
        <f t="shared" si="301"/>
      </c>
      <c r="GN75" s="110">
        <f t="shared" si="302"/>
      </c>
      <c r="GO75" s="110">
        <f t="shared" si="303"/>
      </c>
      <c r="GP75" s="110">
        <f t="shared" si="304"/>
      </c>
      <c r="GQ75" s="110">
        <f t="shared" si="305"/>
      </c>
      <c r="GR75" s="110">
        <f t="shared" si="306"/>
      </c>
      <c r="GS75" s="110">
        <f t="shared" si="307"/>
      </c>
      <c r="GT75" s="110">
        <f t="shared" si="308"/>
      </c>
      <c r="GU75" s="110">
        <f t="shared" si="309"/>
      </c>
      <c r="GV75" s="110">
        <f t="shared" si="310"/>
      </c>
      <c r="GW75" s="110">
        <f t="shared" si="311"/>
      </c>
      <c r="GX75" s="110">
        <f t="shared" si="312"/>
      </c>
      <c r="GY75" s="110">
        <f t="shared" si="313"/>
      </c>
      <c r="GZ75" s="110">
        <f t="shared" si="314"/>
      </c>
      <c r="HA75" s="110">
        <f t="shared" si="315"/>
      </c>
      <c r="HB75" s="110">
        <f t="shared" si="316"/>
      </c>
      <c r="HC75" s="110">
        <f t="shared" si="317"/>
      </c>
      <c r="HD75" s="110">
        <f t="shared" si="318"/>
      </c>
      <c r="HE75" s="110">
        <f t="shared" si="319"/>
      </c>
      <c r="HF75" s="110">
        <f t="shared" si="320"/>
      </c>
      <c r="HG75" s="110">
        <f t="shared" si="321"/>
      </c>
      <c r="HH75" s="110">
        <f t="shared" si="322"/>
      </c>
      <c r="HI75" s="110">
        <f t="shared" si="323"/>
      </c>
      <c r="HJ75" s="110">
        <f t="shared" si="324"/>
        <v>62</v>
      </c>
      <c r="HK75" s="110">
        <f t="shared" si="325"/>
      </c>
      <c r="HL75" s="110">
        <f t="shared" si="326"/>
      </c>
      <c r="HM75" s="110">
        <f t="shared" si="327"/>
      </c>
      <c r="HN75" s="110">
        <f t="shared" si="328"/>
      </c>
      <c r="HO75" s="110">
        <f t="shared" si="329"/>
      </c>
      <c r="HP75" s="110">
        <f t="shared" si="330"/>
      </c>
      <c r="HQ75" s="110">
        <f t="shared" si="331"/>
      </c>
      <c r="HR75" s="110">
        <f t="shared" si="332"/>
      </c>
      <c r="HT75" s="104">
        <f t="shared" si="333"/>
      </c>
      <c r="HU75" s="104">
        <f t="shared" si="334"/>
      </c>
      <c r="HV75" s="104" t="str">
        <f t="shared" si="335"/>
        <v>62</v>
      </c>
      <c r="HW75" s="104" t="str">
        <f t="shared" si="161"/>
        <v>62</v>
      </c>
    </row>
    <row r="76" spans="1:231" ht="22.5" customHeight="1">
      <c r="A76" s="7">
        <f t="shared" si="337"/>
        <v>32509</v>
      </c>
      <c r="B76" s="8">
        <f t="shared" si="337"/>
        <v>32509</v>
      </c>
      <c r="C76" s="9">
        <v>63</v>
      </c>
      <c r="D76" s="10" t="str">
        <f t="shared" si="163"/>
        <v>63</v>
      </c>
      <c r="E76" s="219"/>
      <c r="F76" s="220"/>
      <c r="G76" s="221"/>
      <c r="H76" s="11"/>
      <c r="I76" s="219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5"/>
      <c r="AE76" s="12">
        <f t="shared" si="164"/>
      </c>
      <c r="AF76" s="201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41">
        <f t="shared" si="170"/>
        <v>0</v>
      </c>
      <c r="AS76" s="42">
        <f t="shared" si="175"/>
        <v>0</v>
      </c>
      <c r="AT76" s="9">
        <f t="shared" si="171"/>
        <v>0</v>
      </c>
      <c r="AU76" s="43">
        <f t="shared" si="172"/>
        <v>0</v>
      </c>
      <c r="AV76" s="133"/>
      <c r="AW76" s="108">
        <f t="shared" si="176"/>
      </c>
      <c r="AX76" s="108">
        <f t="shared" si="177"/>
      </c>
      <c r="AY76" s="108">
        <f t="shared" si="178"/>
      </c>
      <c r="AZ76" s="108">
        <f t="shared" si="179"/>
      </c>
      <c r="BA76" s="108">
        <f t="shared" si="180"/>
      </c>
      <c r="BB76" s="108">
        <f t="shared" si="181"/>
      </c>
      <c r="BC76" s="108">
        <f t="shared" si="182"/>
      </c>
      <c r="BD76" s="108">
        <f t="shared" si="183"/>
      </c>
      <c r="BE76" s="109">
        <f t="shared" si="184"/>
      </c>
      <c r="BF76" s="109">
        <f t="shared" si="185"/>
      </c>
      <c r="BG76" s="109">
        <f t="shared" si="186"/>
      </c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>
        <f t="shared" si="187"/>
      </c>
      <c r="BZ76" s="110">
        <f t="shared" si="188"/>
      </c>
      <c r="CA76" s="110">
        <f t="shared" si="189"/>
      </c>
      <c r="CB76" s="110">
        <f t="shared" si="190"/>
      </c>
      <c r="CC76" s="110">
        <f t="shared" si="191"/>
      </c>
      <c r="CD76" s="110">
        <f t="shared" si="192"/>
      </c>
      <c r="CE76" s="110">
        <f t="shared" si="193"/>
      </c>
      <c r="CF76" s="110">
        <f t="shared" si="194"/>
      </c>
      <c r="CG76" s="110">
        <f t="shared" si="195"/>
      </c>
      <c r="CH76" s="110">
        <f t="shared" si="196"/>
      </c>
      <c r="CI76" s="110">
        <f t="shared" si="197"/>
      </c>
      <c r="CJ76" s="110">
        <f t="shared" si="198"/>
      </c>
      <c r="CK76" s="111">
        <f t="shared" si="199"/>
      </c>
      <c r="CL76" s="110">
        <f t="shared" si="200"/>
      </c>
      <c r="CM76" s="110">
        <f t="shared" si="201"/>
      </c>
      <c r="CN76" s="110">
        <f t="shared" si="202"/>
      </c>
      <c r="CO76" s="110">
        <f t="shared" si="203"/>
      </c>
      <c r="CP76" s="110">
        <f t="shared" si="204"/>
      </c>
      <c r="CQ76" s="110">
        <f t="shared" si="205"/>
      </c>
      <c r="CR76" s="110">
        <f t="shared" si="206"/>
      </c>
      <c r="CS76" s="110">
        <f t="shared" si="207"/>
      </c>
      <c r="CT76" s="110">
        <f t="shared" si="208"/>
      </c>
      <c r="CU76" s="110">
        <f t="shared" si="209"/>
      </c>
      <c r="CV76" s="110">
        <f t="shared" si="210"/>
      </c>
      <c r="CW76" s="110">
        <f t="shared" si="211"/>
      </c>
      <c r="CX76" s="110">
        <f t="shared" si="212"/>
      </c>
      <c r="CY76" s="110">
        <f t="shared" si="213"/>
      </c>
      <c r="CZ76" s="110">
        <f t="shared" si="214"/>
      </c>
      <c r="DA76" s="110">
        <f t="shared" si="215"/>
      </c>
      <c r="DB76" s="110">
        <f t="shared" si="216"/>
      </c>
      <c r="DC76" s="110">
        <f t="shared" si="217"/>
      </c>
      <c r="DD76" s="110">
        <f t="shared" si="218"/>
      </c>
      <c r="DE76" s="110">
        <f t="shared" si="219"/>
      </c>
      <c r="DF76" s="110">
        <f t="shared" si="220"/>
      </c>
      <c r="DG76" s="110">
        <f t="shared" si="221"/>
      </c>
      <c r="DH76" s="110">
        <f t="shared" si="222"/>
      </c>
      <c r="DI76" s="110">
        <f t="shared" si="223"/>
      </c>
      <c r="DJ76" s="110">
        <f t="shared" si="224"/>
      </c>
      <c r="DK76" s="110">
        <f t="shared" si="225"/>
      </c>
      <c r="DL76" s="110">
        <f t="shared" si="226"/>
      </c>
      <c r="DM76" s="110">
        <f t="shared" si="227"/>
      </c>
      <c r="DN76" s="110">
        <f t="shared" si="228"/>
      </c>
      <c r="DO76" s="110">
        <f t="shared" si="229"/>
      </c>
      <c r="DP76" s="110">
        <f t="shared" si="230"/>
      </c>
      <c r="DQ76" s="110">
        <f t="shared" si="231"/>
      </c>
      <c r="DR76" s="110">
        <f t="shared" si="232"/>
      </c>
      <c r="DS76" s="110">
        <f t="shared" si="233"/>
      </c>
      <c r="DT76" s="110" t="str">
        <f t="shared" si="234"/>
        <v>63</v>
      </c>
      <c r="DU76" s="110">
        <f t="shared" si="235"/>
      </c>
      <c r="DV76" s="110">
        <f t="shared" si="236"/>
      </c>
      <c r="DW76" s="110">
        <f t="shared" si="237"/>
      </c>
      <c r="DX76" s="110">
        <f t="shared" si="238"/>
      </c>
      <c r="DY76" s="110">
        <f t="shared" si="239"/>
      </c>
      <c r="DZ76" s="110">
        <f t="shared" si="240"/>
      </c>
      <c r="EA76" s="110">
        <f t="shared" si="241"/>
      </c>
      <c r="EB76" s="104">
        <f t="shared" si="166"/>
      </c>
      <c r="EC76" s="104">
        <f t="shared" si="167"/>
      </c>
      <c r="ED76" s="104" t="str">
        <f t="shared" si="168"/>
        <v>63</v>
      </c>
      <c r="EE76" s="104" t="str">
        <f t="shared" si="169"/>
        <v>63</v>
      </c>
      <c r="EF76" s="110">
        <f t="shared" si="242"/>
      </c>
      <c r="EG76" s="110">
        <f t="shared" si="243"/>
      </c>
      <c r="EH76" s="110">
        <f t="shared" si="244"/>
      </c>
      <c r="EI76" s="110">
        <f t="shared" si="245"/>
      </c>
      <c r="EJ76" s="110">
        <f t="shared" si="246"/>
      </c>
      <c r="EK76" s="110">
        <f t="shared" si="247"/>
      </c>
      <c r="EL76" s="110">
        <f t="shared" si="248"/>
      </c>
      <c r="EM76" s="110">
        <f t="shared" si="249"/>
      </c>
      <c r="EN76" s="110">
        <f t="shared" si="250"/>
      </c>
      <c r="EO76" s="110">
        <f t="shared" si="251"/>
      </c>
      <c r="EP76" s="110">
        <f t="shared" si="252"/>
      </c>
      <c r="EQ76" s="110">
        <f t="shared" si="253"/>
      </c>
      <c r="ER76" s="110">
        <f t="shared" si="254"/>
      </c>
      <c r="ES76" s="110">
        <f t="shared" si="255"/>
      </c>
      <c r="ET76" s="110">
        <f t="shared" si="256"/>
      </c>
      <c r="EU76" s="110">
        <f t="shared" si="257"/>
      </c>
      <c r="EV76" s="110">
        <f t="shared" si="258"/>
      </c>
      <c r="EW76" s="110">
        <f t="shared" si="259"/>
      </c>
      <c r="EX76" s="110">
        <f t="shared" si="260"/>
      </c>
      <c r="EY76" s="110">
        <f t="shared" si="261"/>
      </c>
      <c r="EZ76" s="110">
        <f t="shared" si="262"/>
      </c>
      <c r="FA76" s="110">
        <f t="shared" si="263"/>
      </c>
      <c r="FB76" s="110">
        <f t="shared" si="264"/>
      </c>
      <c r="FC76" s="110">
        <f t="shared" si="265"/>
      </c>
      <c r="FD76" s="110">
        <f t="shared" si="266"/>
      </c>
      <c r="FE76" s="110">
        <f t="shared" si="267"/>
      </c>
      <c r="FF76" s="110">
        <f t="shared" si="268"/>
      </c>
      <c r="FG76" s="110">
        <f t="shared" si="269"/>
      </c>
      <c r="FH76" s="110">
        <f t="shared" si="270"/>
      </c>
      <c r="FI76" s="110">
        <f t="shared" si="271"/>
      </c>
      <c r="FJ76" s="110">
        <f t="shared" si="272"/>
      </c>
      <c r="FK76" s="110">
        <f t="shared" si="273"/>
      </c>
      <c r="FL76" s="110">
        <f t="shared" si="274"/>
      </c>
      <c r="FM76" s="110">
        <f t="shared" si="275"/>
      </c>
      <c r="FN76" s="110">
        <f t="shared" si="276"/>
      </c>
      <c r="FO76" s="110">
        <f t="shared" si="277"/>
      </c>
      <c r="FP76" s="110">
        <f t="shared" si="278"/>
      </c>
      <c r="FQ76" s="110">
        <f t="shared" si="279"/>
      </c>
      <c r="FR76" s="110">
        <f t="shared" si="280"/>
      </c>
      <c r="FS76" s="110">
        <f t="shared" si="281"/>
      </c>
      <c r="FT76" s="110">
        <f t="shared" si="282"/>
      </c>
      <c r="FU76" s="110">
        <f t="shared" si="283"/>
      </c>
      <c r="FV76" s="110">
        <f t="shared" si="284"/>
      </c>
      <c r="FW76" s="110">
        <f t="shared" si="285"/>
      </c>
      <c r="FX76" s="110">
        <f t="shared" si="286"/>
      </c>
      <c r="FY76" s="110">
        <f t="shared" si="287"/>
      </c>
      <c r="FZ76" s="110">
        <f t="shared" si="288"/>
      </c>
      <c r="GA76" s="110">
        <f t="shared" si="289"/>
      </c>
      <c r="GB76" s="110">
        <f t="shared" si="290"/>
      </c>
      <c r="GC76" s="110">
        <f t="shared" si="291"/>
      </c>
      <c r="GD76" s="110">
        <f t="shared" si="292"/>
      </c>
      <c r="GE76" s="110">
        <f t="shared" si="293"/>
      </c>
      <c r="GF76" s="110">
        <f t="shared" si="294"/>
      </c>
      <c r="GG76" s="110">
        <f t="shared" si="295"/>
      </c>
      <c r="GH76" s="110">
        <f t="shared" si="296"/>
      </c>
      <c r="GI76" s="110">
        <f t="shared" si="297"/>
      </c>
      <c r="GJ76" s="110">
        <f t="shared" si="298"/>
      </c>
      <c r="GK76" s="110">
        <f t="shared" si="299"/>
      </c>
      <c r="GL76" s="110">
        <f t="shared" si="300"/>
      </c>
      <c r="GM76" s="110">
        <f t="shared" si="301"/>
      </c>
      <c r="GN76" s="110">
        <f t="shared" si="302"/>
      </c>
      <c r="GO76" s="110">
        <f t="shared" si="303"/>
      </c>
      <c r="GP76" s="110">
        <f t="shared" si="304"/>
      </c>
      <c r="GQ76" s="110">
        <f t="shared" si="305"/>
      </c>
      <c r="GR76" s="110">
        <f t="shared" si="306"/>
      </c>
      <c r="GS76" s="110">
        <f t="shared" si="307"/>
      </c>
      <c r="GT76" s="110">
        <f t="shared" si="308"/>
      </c>
      <c r="GU76" s="110">
        <f t="shared" si="309"/>
      </c>
      <c r="GV76" s="110">
        <f t="shared" si="310"/>
      </c>
      <c r="GW76" s="110">
        <f t="shared" si="311"/>
      </c>
      <c r="GX76" s="110">
        <f t="shared" si="312"/>
      </c>
      <c r="GY76" s="110">
        <f t="shared" si="313"/>
      </c>
      <c r="GZ76" s="110">
        <f t="shared" si="314"/>
      </c>
      <c r="HA76" s="110">
        <f t="shared" si="315"/>
      </c>
      <c r="HB76" s="110">
        <f t="shared" si="316"/>
      </c>
      <c r="HC76" s="110">
        <f t="shared" si="317"/>
      </c>
      <c r="HD76" s="110">
        <f t="shared" si="318"/>
      </c>
      <c r="HE76" s="110">
        <f t="shared" si="319"/>
      </c>
      <c r="HF76" s="110">
        <f t="shared" si="320"/>
      </c>
      <c r="HG76" s="110">
        <f t="shared" si="321"/>
      </c>
      <c r="HH76" s="110">
        <f t="shared" si="322"/>
      </c>
      <c r="HI76" s="110">
        <f t="shared" si="323"/>
      </c>
      <c r="HJ76" s="110">
        <f t="shared" si="324"/>
      </c>
      <c r="HK76" s="110">
        <f t="shared" si="325"/>
        <v>63</v>
      </c>
      <c r="HL76" s="110">
        <f t="shared" si="326"/>
      </c>
      <c r="HM76" s="110">
        <f t="shared" si="327"/>
      </c>
      <c r="HN76" s="110">
        <f t="shared" si="328"/>
      </c>
      <c r="HO76" s="110">
        <f t="shared" si="329"/>
      </c>
      <c r="HP76" s="110">
        <f t="shared" si="330"/>
      </c>
      <c r="HQ76" s="110">
        <f t="shared" si="331"/>
      </c>
      <c r="HR76" s="110">
        <f t="shared" si="332"/>
      </c>
      <c r="HT76" s="104">
        <f t="shared" si="333"/>
      </c>
      <c r="HU76" s="104">
        <f t="shared" si="334"/>
      </c>
      <c r="HV76" s="104" t="str">
        <f t="shared" si="335"/>
        <v>63</v>
      </c>
      <c r="HW76" s="104" t="str">
        <f aca="true" t="shared" si="338" ref="HW76:HW83">CONCATENATE(HS76,HT76,HU76,HV76)</f>
        <v>63</v>
      </c>
    </row>
    <row r="77" spans="1:231" ht="22.5" customHeight="1">
      <c r="A77" s="13">
        <f t="shared" si="337"/>
        <v>32874</v>
      </c>
      <c r="B77" s="14">
        <f t="shared" si="337"/>
        <v>32874</v>
      </c>
      <c r="C77" s="15">
        <v>64</v>
      </c>
      <c r="D77" s="16" t="str">
        <f aca="true" t="shared" si="339" ref="D77:D83">IF($AV$9&gt;=$AV$7,EE77,HW77)</f>
        <v>64</v>
      </c>
      <c r="E77" s="230"/>
      <c r="F77" s="231"/>
      <c r="G77" s="232"/>
      <c r="H77" s="17"/>
      <c r="I77" s="230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3"/>
      <c r="AE77" s="18">
        <f aca="true" t="shared" si="340" ref="AE77:AE83">CONCATENATE(AW77,AX77,AY77,AZ77,BA77,BB77,BC77,BD77,BE77,BF77,BG77)</f>
      </c>
      <c r="AF77" s="203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38">
        <f aca="true" t="shared" si="341" ref="AR77:AR83">COUNTIF($AF77:$AQ77,"納")+COUNTIF($AF77:$AQ77,"免")+COUNTIF($AF77:$AQ77,"3号")+COUNTIF($AF77:$AQ77,"任")</f>
        <v>0</v>
      </c>
      <c r="AS77" s="39">
        <f t="shared" si="175"/>
        <v>0</v>
      </c>
      <c r="AT77" s="15">
        <f aca="true" t="shared" si="342" ref="AT77:AT83">COUNTIF($AF77:$AQ77,"共")</f>
        <v>0</v>
      </c>
      <c r="AU77" s="40">
        <f aca="true" t="shared" si="343" ref="AU77:AU83">COUNTIF($AF77:$AQ77,"カラ")</f>
        <v>0</v>
      </c>
      <c r="AV77" s="133">
        <v>1</v>
      </c>
      <c r="AW77" s="108">
        <f t="shared" si="176"/>
      </c>
      <c r="AX77" s="108">
        <f t="shared" si="177"/>
      </c>
      <c r="AY77" s="108">
        <f t="shared" si="178"/>
      </c>
      <c r="AZ77" s="108">
        <f t="shared" si="179"/>
      </c>
      <c r="BA77" s="108">
        <f t="shared" si="180"/>
      </c>
      <c r="BB77" s="108">
        <f t="shared" si="181"/>
      </c>
      <c r="BC77" s="108">
        <f t="shared" si="182"/>
      </c>
      <c r="BD77" s="108">
        <f t="shared" si="183"/>
      </c>
      <c r="BE77" s="109">
        <f t="shared" si="184"/>
      </c>
      <c r="BF77" s="109">
        <f t="shared" si="185"/>
      </c>
      <c r="BG77" s="109">
        <f t="shared" si="186"/>
      </c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>
        <f t="shared" si="187"/>
      </c>
      <c r="BZ77" s="110">
        <f t="shared" si="188"/>
      </c>
      <c r="CA77" s="110">
        <f t="shared" si="189"/>
      </c>
      <c r="CB77" s="110">
        <f t="shared" si="190"/>
      </c>
      <c r="CC77" s="110">
        <f t="shared" si="191"/>
      </c>
      <c r="CD77" s="110">
        <f t="shared" si="192"/>
      </c>
      <c r="CE77" s="110">
        <f t="shared" si="193"/>
      </c>
      <c r="CF77" s="110">
        <f t="shared" si="194"/>
      </c>
      <c r="CG77" s="110">
        <f t="shared" si="195"/>
      </c>
      <c r="CH77" s="110">
        <f t="shared" si="196"/>
      </c>
      <c r="CI77" s="110">
        <f t="shared" si="197"/>
      </c>
      <c r="CJ77" s="110">
        <f t="shared" si="198"/>
      </c>
      <c r="CK77" s="111">
        <f t="shared" si="199"/>
      </c>
      <c r="CL77" s="110">
        <f t="shared" si="200"/>
      </c>
      <c r="CM77" s="110">
        <f t="shared" si="201"/>
      </c>
      <c r="CN77" s="110">
        <f t="shared" si="202"/>
      </c>
      <c r="CO77" s="110">
        <f t="shared" si="203"/>
      </c>
      <c r="CP77" s="110">
        <f t="shared" si="204"/>
      </c>
      <c r="CQ77" s="110">
        <f t="shared" si="205"/>
      </c>
      <c r="CR77" s="110">
        <f t="shared" si="206"/>
      </c>
      <c r="CS77" s="110">
        <f t="shared" si="207"/>
      </c>
      <c r="CT77" s="110">
        <f t="shared" si="208"/>
      </c>
      <c r="CU77" s="110">
        <f t="shared" si="209"/>
      </c>
      <c r="CV77" s="110">
        <f t="shared" si="210"/>
      </c>
      <c r="CW77" s="110">
        <f t="shared" si="211"/>
      </c>
      <c r="CX77" s="110">
        <f t="shared" si="212"/>
      </c>
      <c r="CY77" s="110">
        <f t="shared" si="213"/>
      </c>
      <c r="CZ77" s="110">
        <f t="shared" si="214"/>
      </c>
      <c r="DA77" s="110">
        <f t="shared" si="215"/>
      </c>
      <c r="DB77" s="110">
        <f t="shared" si="216"/>
      </c>
      <c r="DC77" s="110">
        <f t="shared" si="217"/>
      </c>
      <c r="DD77" s="110">
        <f t="shared" si="218"/>
      </c>
      <c r="DE77" s="110">
        <f t="shared" si="219"/>
      </c>
      <c r="DF77" s="110">
        <f t="shared" si="220"/>
      </c>
      <c r="DG77" s="110">
        <f t="shared" si="221"/>
      </c>
      <c r="DH77" s="110">
        <f t="shared" si="222"/>
      </c>
      <c r="DI77" s="110">
        <f t="shared" si="223"/>
      </c>
      <c r="DJ77" s="110">
        <f t="shared" si="224"/>
      </c>
      <c r="DK77" s="110">
        <f t="shared" si="225"/>
      </c>
      <c r="DL77" s="110">
        <f t="shared" si="226"/>
      </c>
      <c r="DM77" s="110">
        <f t="shared" si="227"/>
      </c>
      <c r="DN77" s="110">
        <f t="shared" si="228"/>
      </c>
      <c r="DO77" s="110">
        <f t="shared" si="229"/>
      </c>
      <c r="DP77" s="110">
        <f t="shared" si="230"/>
      </c>
      <c r="DQ77" s="110">
        <f t="shared" si="231"/>
      </c>
      <c r="DR77" s="110">
        <f t="shared" si="232"/>
      </c>
      <c r="DS77" s="110">
        <f t="shared" si="233"/>
      </c>
      <c r="DT77" s="110">
        <f t="shared" si="234"/>
      </c>
      <c r="DU77" s="110" t="str">
        <f t="shared" si="235"/>
        <v>64</v>
      </c>
      <c r="DV77" s="110">
        <f t="shared" si="236"/>
      </c>
      <c r="DW77" s="110">
        <f t="shared" si="237"/>
      </c>
      <c r="DX77" s="110">
        <f t="shared" si="238"/>
      </c>
      <c r="DY77" s="110">
        <f t="shared" si="239"/>
      </c>
      <c r="DZ77" s="110">
        <f t="shared" si="240"/>
      </c>
      <c r="EA77" s="110">
        <f t="shared" si="241"/>
      </c>
      <c r="EB77" s="104">
        <f aca="true" t="shared" si="344" ref="EB77:EB83">CONCATENATE(BI77,BJ77,BK77,BL77,BM77,BN77,BO77,BP77,BQ77,BR77,BS77,BT77,BU77,BV77,BW77,BX77,BY77,BZ77,CA77,CB77,CC77,CD77,CE77,CF77,CG77,CH77)</f>
      </c>
      <c r="EC77" s="104">
        <f aca="true" t="shared" si="345" ref="EC77:EC83">CONCATENATE(CI77,CJ77,CK77,CL77,CM77,CN77,CO77,CP77,CQ77,CR77,CS77,CT77,CU77,CV77,CW77,CX77,CY77,CZ77,DA77,DB77,DC77,DD77,DE77,DF77,DG77)</f>
      </c>
      <c r="ED77" s="104" t="str">
        <f aca="true" t="shared" si="346" ref="ED77:ED83">CONCATENATE(DH77,DI77,DJ77,DK77,DL77,DM77,DN77,DO77,DP77,DQ77,DR77,DS77,DT77,DU77,DV77,DW77,DX77,DY77,DZ77,EA77)</f>
        <v>64</v>
      </c>
      <c r="EE77" s="104" t="str">
        <f aca="true" t="shared" si="347" ref="EE77:EE83">CONCATENATE(EB77,EC77,ED77)</f>
        <v>64</v>
      </c>
      <c r="EF77" s="110">
        <f t="shared" si="242"/>
      </c>
      <c r="EG77" s="110">
        <f t="shared" si="243"/>
      </c>
      <c r="EH77" s="110">
        <f t="shared" si="244"/>
      </c>
      <c r="EI77" s="110">
        <f t="shared" si="245"/>
      </c>
      <c r="EJ77" s="110">
        <f t="shared" si="246"/>
      </c>
      <c r="EK77" s="110">
        <f t="shared" si="247"/>
      </c>
      <c r="EL77" s="110">
        <f t="shared" si="248"/>
      </c>
      <c r="EM77" s="110">
        <f t="shared" si="249"/>
      </c>
      <c r="EN77" s="110">
        <f t="shared" si="250"/>
      </c>
      <c r="EO77" s="110">
        <f t="shared" si="251"/>
      </c>
      <c r="EP77" s="110">
        <f t="shared" si="252"/>
      </c>
      <c r="EQ77" s="110">
        <f t="shared" si="253"/>
      </c>
      <c r="ER77" s="110">
        <f t="shared" si="254"/>
      </c>
      <c r="ES77" s="110">
        <f t="shared" si="255"/>
      </c>
      <c r="ET77" s="110">
        <f t="shared" si="256"/>
      </c>
      <c r="EU77" s="110">
        <f t="shared" si="257"/>
      </c>
      <c r="EV77" s="110">
        <f t="shared" si="258"/>
      </c>
      <c r="EW77" s="110">
        <f t="shared" si="259"/>
      </c>
      <c r="EX77" s="110">
        <f t="shared" si="260"/>
      </c>
      <c r="EY77" s="110">
        <f t="shared" si="261"/>
      </c>
      <c r="EZ77" s="110">
        <f t="shared" si="262"/>
      </c>
      <c r="FA77" s="110">
        <f t="shared" si="263"/>
      </c>
      <c r="FB77" s="110">
        <f t="shared" si="264"/>
      </c>
      <c r="FC77" s="110">
        <f t="shared" si="265"/>
      </c>
      <c r="FD77" s="110">
        <f t="shared" si="266"/>
      </c>
      <c r="FE77" s="110">
        <f t="shared" si="267"/>
      </c>
      <c r="FF77" s="110">
        <f t="shared" si="268"/>
      </c>
      <c r="FG77" s="110">
        <f t="shared" si="269"/>
      </c>
      <c r="FH77" s="110">
        <f t="shared" si="270"/>
      </c>
      <c r="FI77" s="110">
        <f t="shared" si="271"/>
      </c>
      <c r="FJ77" s="110">
        <f t="shared" si="272"/>
      </c>
      <c r="FK77" s="110">
        <f t="shared" si="273"/>
      </c>
      <c r="FL77" s="110">
        <f t="shared" si="274"/>
      </c>
      <c r="FM77" s="110">
        <f t="shared" si="275"/>
      </c>
      <c r="FN77" s="110">
        <f t="shared" si="276"/>
      </c>
      <c r="FO77" s="110">
        <f t="shared" si="277"/>
      </c>
      <c r="FP77" s="110">
        <f t="shared" si="278"/>
      </c>
      <c r="FQ77" s="110">
        <f t="shared" si="279"/>
      </c>
      <c r="FR77" s="110">
        <f t="shared" si="280"/>
      </c>
      <c r="FS77" s="110">
        <f t="shared" si="281"/>
      </c>
      <c r="FT77" s="110">
        <f t="shared" si="282"/>
      </c>
      <c r="FU77" s="110">
        <f t="shared" si="283"/>
      </c>
      <c r="FV77" s="110">
        <f t="shared" si="284"/>
      </c>
      <c r="FW77" s="110">
        <f t="shared" si="285"/>
      </c>
      <c r="FX77" s="110">
        <f t="shared" si="286"/>
      </c>
      <c r="FY77" s="110">
        <f t="shared" si="287"/>
      </c>
      <c r="FZ77" s="110">
        <f t="shared" si="288"/>
      </c>
      <c r="GA77" s="110">
        <f t="shared" si="289"/>
      </c>
      <c r="GB77" s="110">
        <f t="shared" si="290"/>
      </c>
      <c r="GC77" s="110">
        <f t="shared" si="291"/>
      </c>
      <c r="GD77" s="110">
        <f t="shared" si="292"/>
      </c>
      <c r="GE77" s="110">
        <f t="shared" si="293"/>
      </c>
      <c r="GF77" s="110">
        <f t="shared" si="294"/>
      </c>
      <c r="GG77" s="110">
        <f t="shared" si="295"/>
      </c>
      <c r="GH77" s="110">
        <f t="shared" si="296"/>
      </c>
      <c r="GI77" s="110">
        <f t="shared" si="297"/>
      </c>
      <c r="GJ77" s="110">
        <f t="shared" si="298"/>
      </c>
      <c r="GK77" s="110">
        <f t="shared" si="299"/>
      </c>
      <c r="GL77" s="110">
        <f t="shared" si="300"/>
      </c>
      <c r="GM77" s="110">
        <f t="shared" si="301"/>
      </c>
      <c r="GN77" s="110">
        <f t="shared" si="302"/>
      </c>
      <c r="GO77" s="110">
        <f t="shared" si="303"/>
      </c>
      <c r="GP77" s="110">
        <f t="shared" si="304"/>
      </c>
      <c r="GQ77" s="110">
        <f t="shared" si="305"/>
      </c>
      <c r="GR77" s="110">
        <f t="shared" si="306"/>
      </c>
      <c r="GS77" s="110">
        <f t="shared" si="307"/>
      </c>
      <c r="GT77" s="110">
        <f t="shared" si="308"/>
      </c>
      <c r="GU77" s="110">
        <f t="shared" si="309"/>
      </c>
      <c r="GV77" s="110">
        <f t="shared" si="310"/>
      </c>
      <c r="GW77" s="110">
        <f t="shared" si="311"/>
      </c>
      <c r="GX77" s="110">
        <f t="shared" si="312"/>
      </c>
      <c r="GY77" s="110">
        <f t="shared" si="313"/>
      </c>
      <c r="GZ77" s="110">
        <f t="shared" si="314"/>
      </c>
      <c r="HA77" s="110">
        <f t="shared" si="315"/>
      </c>
      <c r="HB77" s="110">
        <f t="shared" si="316"/>
      </c>
      <c r="HC77" s="110">
        <f t="shared" si="317"/>
      </c>
      <c r="HD77" s="110">
        <f t="shared" si="318"/>
      </c>
      <c r="HE77" s="110">
        <f t="shared" si="319"/>
      </c>
      <c r="HF77" s="110">
        <f t="shared" si="320"/>
      </c>
      <c r="HG77" s="110">
        <f t="shared" si="321"/>
      </c>
      <c r="HH77" s="110">
        <f t="shared" si="322"/>
      </c>
      <c r="HI77" s="110">
        <f t="shared" si="323"/>
      </c>
      <c r="HJ77" s="110">
        <f t="shared" si="324"/>
      </c>
      <c r="HK77" s="110">
        <f t="shared" si="325"/>
      </c>
      <c r="HL77" s="110">
        <f t="shared" si="326"/>
        <v>64</v>
      </c>
      <c r="HM77" s="110">
        <f t="shared" si="327"/>
      </c>
      <c r="HN77" s="110">
        <f t="shared" si="328"/>
      </c>
      <c r="HO77" s="110">
        <f t="shared" si="329"/>
      </c>
      <c r="HP77" s="110">
        <f t="shared" si="330"/>
      </c>
      <c r="HQ77" s="110">
        <f t="shared" si="331"/>
      </c>
      <c r="HR77" s="110">
        <f t="shared" si="332"/>
      </c>
      <c r="HT77" s="104">
        <f t="shared" si="333"/>
      </c>
      <c r="HU77" s="104">
        <f t="shared" si="334"/>
      </c>
      <c r="HV77" s="104" t="str">
        <f t="shared" si="335"/>
        <v>64</v>
      </c>
      <c r="HW77" s="104" t="str">
        <f t="shared" si="338"/>
        <v>64</v>
      </c>
    </row>
    <row r="78" spans="1:231" ht="22.5" customHeight="1" thickBot="1">
      <c r="A78" s="26">
        <f t="shared" si="337"/>
        <v>33239</v>
      </c>
      <c r="B78" s="27">
        <f t="shared" si="337"/>
        <v>33239</v>
      </c>
      <c r="C78" s="28">
        <v>65</v>
      </c>
      <c r="D78" s="29" t="str">
        <f t="shared" si="339"/>
        <v>65</v>
      </c>
      <c r="E78" s="222"/>
      <c r="F78" s="223"/>
      <c r="G78" s="245"/>
      <c r="H78" s="30"/>
      <c r="I78" s="222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4"/>
      <c r="AE78" s="31" t="str">
        <f t="shared" si="340"/>
        <v>&lt;学生の1号への強制加入開始&gt;</v>
      </c>
      <c r="AF78" s="207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51">
        <f t="shared" si="341"/>
        <v>0</v>
      </c>
      <c r="AS78" s="52">
        <f t="shared" si="175"/>
        <v>0</v>
      </c>
      <c r="AT78" s="28">
        <f t="shared" si="342"/>
        <v>0</v>
      </c>
      <c r="AU78" s="53">
        <f t="shared" si="343"/>
        <v>0</v>
      </c>
      <c r="AV78" s="133"/>
      <c r="AW78" s="108">
        <f t="shared" si="176"/>
      </c>
      <c r="AX78" s="108">
        <f t="shared" si="177"/>
      </c>
      <c r="AY78" s="108">
        <f t="shared" si="178"/>
      </c>
      <c r="AZ78" s="108">
        <f t="shared" si="179"/>
      </c>
      <c r="BA78" s="108" t="str">
        <f t="shared" si="180"/>
        <v>&lt;学生の1号への強制加入開始&gt;</v>
      </c>
      <c r="BB78" s="108">
        <f t="shared" si="181"/>
      </c>
      <c r="BC78" s="108">
        <f t="shared" si="182"/>
      </c>
      <c r="BD78" s="108">
        <f t="shared" si="183"/>
      </c>
      <c r="BE78" s="109">
        <f t="shared" si="184"/>
      </c>
      <c r="BF78" s="109">
        <f t="shared" si="185"/>
      </c>
      <c r="BG78" s="109">
        <f t="shared" si="186"/>
      </c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>
        <f t="shared" si="187"/>
      </c>
      <c r="BZ78" s="110">
        <f t="shared" si="188"/>
      </c>
      <c r="CA78" s="110">
        <f t="shared" si="189"/>
      </c>
      <c r="CB78" s="110">
        <f t="shared" si="190"/>
      </c>
      <c r="CC78" s="110">
        <f t="shared" si="191"/>
      </c>
      <c r="CD78" s="110">
        <f t="shared" si="192"/>
      </c>
      <c r="CE78" s="110">
        <f t="shared" si="193"/>
      </c>
      <c r="CF78" s="110">
        <f t="shared" si="194"/>
      </c>
      <c r="CG78" s="110">
        <f t="shared" si="195"/>
      </c>
      <c r="CH78" s="110">
        <f t="shared" si="196"/>
      </c>
      <c r="CI78" s="110">
        <f t="shared" si="197"/>
      </c>
      <c r="CJ78" s="110">
        <f t="shared" si="198"/>
      </c>
      <c r="CK78" s="111">
        <f t="shared" si="199"/>
      </c>
      <c r="CL78" s="110">
        <f t="shared" si="200"/>
      </c>
      <c r="CM78" s="110">
        <f t="shared" si="201"/>
      </c>
      <c r="CN78" s="110">
        <f t="shared" si="202"/>
      </c>
      <c r="CO78" s="110">
        <f t="shared" si="203"/>
      </c>
      <c r="CP78" s="110">
        <f t="shared" si="204"/>
      </c>
      <c r="CQ78" s="110">
        <f t="shared" si="205"/>
      </c>
      <c r="CR78" s="110">
        <f t="shared" si="206"/>
      </c>
      <c r="CS78" s="110">
        <f t="shared" si="207"/>
      </c>
      <c r="CT78" s="110">
        <f t="shared" si="208"/>
      </c>
      <c r="CU78" s="110">
        <f t="shared" si="209"/>
      </c>
      <c r="CV78" s="110">
        <f t="shared" si="210"/>
      </c>
      <c r="CW78" s="110">
        <f t="shared" si="211"/>
      </c>
      <c r="CX78" s="110">
        <f t="shared" si="212"/>
      </c>
      <c r="CY78" s="110">
        <f t="shared" si="213"/>
      </c>
      <c r="CZ78" s="110">
        <f t="shared" si="214"/>
      </c>
      <c r="DA78" s="110">
        <f t="shared" si="215"/>
      </c>
      <c r="DB78" s="110">
        <f t="shared" si="216"/>
      </c>
      <c r="DC78" s="110">
        <f t="shared" si="217"/>
      </c>
      <c r="DD78" s="110">
        <f t="shared" si="218"/>
      </c>
      <c r="DE78" s="110">
        <f t="shared" si="219"/>
      </c>
      <c r="DF78" s="110">
        <f t="shared" si="220"/>
      </c>
      <c r="DG78" s="110">
        <f t="shared" si="221"/>
      </c>
      <c r="DH78" s="110">
        <f t="shared" si="222"/>
      </c>
      <c r="DI78" s="110">
        <f t="shared" si="223"/>
      </c>
      <c r="DJ78" s="110">
        <f t="shared" si="224"/>
      </c>
      <c r="DK78" s="110">
        <f t="shared" si="225"/>
      </c>
      <c r="DL78" s="110">
        <f t="shared" si="226"/>
      </c>
      <c r="DM78" s="110">
        <f t="shared" si="227"/>
      </c>
      <c r="DN78" s="110">
        <f t="shared" si="228"/>
      </c>
      <c r="DO78" s="110">
        <f t="shared" si="229"/>
      </c>
      <c r="DP78" s="110">
        <f t="shared" si="230"/>
      </c>
      <c r="DQ78" s="110">
        <f t="shared" si="231"/>
      </c>
      <c r="DR78" s="110">
        <f t="shared" si="232"/>
      </c>
      <c r="DS78" s="110">
        <f t="shared" si="233"/>
      </c>
      <c r="DT78" s="110">
        <f t="shared" si="234"/>
      </c>
      <c r="DU78" s="110">
        <f t="shared" si="235"/>
      </c>
      <c r="DV78" s="110" t="str">
        <f t="shared" si="236"/>
        <v>65</v>
      </c>
      <c r="DW78" s="110">
        <f t="shared" si="237"/>
      </c>
      <c r="DX78" s="110">
        <f t="shared" si="238"/>
      </c>
      <c r="DY78" s="110">
        <f t="shared" si="239"/>
      </c>
      <c r="DZ78" s="110">
        <f t="shared" si="240"/>
      </c>
      <c r="EA78" s="110">
        <f t="shared" si="241"/>
      </c>
      <c r="EB78" s="104">
        <f t="shared" si="344"/>
      </c>
      <c r="EC78" s="104">
        <f t="shared" si="345"/>
      </c>
      <c r="ED78" s="104" t="str">
        <f t="shared" si="346"/>
        <v>65</v>
      </c>
      <c r="EE78" s="104" t="str">
        <f t="shared" si="347"/>
        <v>65</v>
      </c>
      <c r="EF78" s="110">
        <f t="shared" si="242"/>
      </c>
      <c r="EG78" s="110">
        <f t="shared" si="243"/>
      </c>
      <c r="EH78" s="110">
        <f t="shared" si="244"/>
      </c>
      <c r="EI78" s="110">
        <f t="shared" si="245"/>
      </c>
      <c r="EJ78" s="110">
        <f t="shared" si="246"/>
      </c>
      <c r="EK78" s="110">
        <f t="shared" si="247"/>
      </c>
      <c r="EL78" s="110">
        <f t="shared" si="248"/>
      </c>
      <c r="EM78" s="110">
        <f t="shared" si="249"/>
      </c>
      <c r="EN78" s="110">
        <f t="shared" si="250"/>
      </c>
      <c r="EO78" s="110">
        <f t="shared" si="251"/>
      </c>
      <c r="EP78" s="110">
        <f t="shared" si="252"/>
      </c>
      <c r="EQ78" s="110">
        <f t="shared" si="253"/>
      </c>
      <c r="ER78" s="110">
        <f t="shared" si="254"/>
      </c>
      <c r="ES78" s="110">
        <f t="shared" si="255"/>
      </c>
      <c r="ET78" s="110">
        <f t="shared" si="256"/>
      </c>
      <c r="EU78" s="110">
        <f t="shared" si="257"/>
      </c>
      <c r="EV78" s="110">
        <f t="shared" si="258"/>
      </c>
      <c r="EW78" s="110">
        <f t="shared" si="259"/>
      </c>
      <c r="EX78" s="110">
        <f t="shared" si="260"/>
      </c>
      <c r="EY78" s="110">
        <f t="shared" si="261"/>
      </c>
      <c r="EZ78" s="110">
        <f t="shared" si="262"/>
      </c>
      <c r="FA78" s="110">
        <f t="shared" si="263"/>
      </c>
      <c r="FB78" s="110">
        <f t="shared" si="264"/>
      </c>
      <c r="FC78" s="110">
        <f t="shared" si="265"/>
      </c>
      <c r="FD78" s="110">
        <f t="shared" si="266"/>
      </c>
      <c r="FE78" s="110">
        <f t="shared" si="267"/>
      </c>
      <c r="FF78" s="110">
        <f t="shared" si="268"/>
      </c>
      <c r="FG78" s="110">
        <f t="shared" si="269"/>
      </c>
      <c r="FH78" s="110">
        <f t="shared" si="270"/>
      </c>
      <c r="FI78" s="110">
        <f t="shared" si="271"/>
      </c>
      <c r="FJ78" s="110">
        <f t="shared" si="272"/>
      </c>
      <c r="FK78" s="110">
        <f t="shared" si="273"/>
      </c>
      <c r="FL78" s="110">
        <f t="shared" si="274"/>
      </c>
      <c r="FM78" s="110">
        <f t="shared" si="275"/>
      </c>
      <c r="FN78" s="110">
        <f t="shared" si="276"/>
      </c>
      <c r="FO78" s="110">
        <f t="shared" si="277"/>
      </c>
      <c r="FP78" s="110">
        <f t="shared" si="278"/>
      </c>
      <c r="FQ78" s="110">
        <f t="shared" si="279"/>
      </c>
      <c r="FR78" s="110">
        <f t="shared" si="280"/>
      </c>
      <c r="FS78" s="110">
        <f t="shared" si="281"/>
      </c>
      <c r="FT78" s="110">
        <f t="shared" si="282"/>
      </c>
      <c r="FU78" s="110">
        <f t="shared" si="283"/>
      </c>
      <c r="FV78" s="110">
        <f t="shared" si="284"/>
      </c>
      <c r="FW78" s="110">
        <f t="shared" si="285"/>
      </c>
      <c r="FX78" s="110">
        <f t="shared" si="286"/>
      </c>
      <c r="FY78" s="110">
        <f t="shared" si="287"/>
      </c>
      <c r="FZ78" s="110">
        <f t="shared" si="288"/>
      </c>
      <c r="GA78" s="110">
        <f t="shared" si="289"/>
      </c>
      <c r="GB78" s="110">
        <f t="shared" si="290"/>
      </c>
      <c r="GC78" s="110">
        <f t="shared" si="291"/>
      </c>
      <c r="GD78" s="110">
        <f t="shared" si="292"/>
      </c>
      <c r="GE78" s="110">
        <f t="shared" si="293"/>
      </c>
      <c r="GF78" s="110">
        <f t="shared" si="294"/>
      </c>
      <c r="GG78" s="110">
        <f t="shared" si="295"/>
      </c>
      <c r="GH78" s="110">
        <f t="shared" si="296"/>
      </c>
      <c r="GI78" s="110">
        <f t="shared" si="297"/>
      </c>
      <c r="GJ78" s="110">
        <f t="shared" si="298"/>
      </c>
      <c r="GK78" s="110">
        <f t="shared" si="299"/>
      </c>
      <c r="GL78" s="110">
        <f t="shared" si="300"/>
      </c>
      <c r="GM78" s="110">
        <f t="shared" si="301"/>
      </c>
      <c r="GN78" s="110">
        <f t="shared" si="302"/>
      </c>
      <c r="GO78" s="110">
        <f t="shared" si="303"/>
      </c>
      <c r="GP78" s="110">
        <f t="shared" si="304"/>
      </c>
      <c r="GQ78" s="110">
        <f t="shared" si="305"/>
      </c>
      <c r="GR78" s="110">
        <f t="shared" si="306"/>
      </c>
      <c r="GS78" s="110">
        <f t="shared" si="307"/>
      </c>
      <c r="GT78" s="110">
        <f t="shared" si="308"/>
      </c>
      <c r="GU78" s="110">
        <f t="shared" si="309"/>
      </c>
      <c r="GV78" s="110">
        <f t="shared" si="310"/>
      </c>
      <c r="GW78" s="110">
        <f t="shared" si="311"/>
      </c>
      <c r="GX78" s="110">
        <f t="shared" si="312"/>
      </c>
      <c r="GY78" s="110">
        <f t="shared" si="313"/>
      </c>
      <c r="GZ78" s="110">
        <f t="shared" si="314"/>
      </c>
      <c r="HA78" s="110">
        <f t="shared" si="315"/>
      </c>
      <c r="HB78" s="110">
        <f t="shared" si="316"/>
      </c>
      <c r="HC78" s="110">
        <f t="shared" si="317"/>
      </c>
      <c r="HD78" s="110">
        <f t="shared" si="318"/>
      </c>
      <c r="HE78" s="110">
        <f t="shared" si="319"/>
      </c>
      <c r="HF78" s="110">
        <f t="shared" si="320"/>
      </c>
      <c r="HG78" s="110">
        <f t="shared" si="321"/>
      </c>
      <c r="HH78" s="110">
        <f t="shared" si="322"/>
      </c>
      <c r="HI78" s="110">
        <f t="shared" si="323"/>
      </c>
      <c r="HJ78" s="110">
        <f t="shared" si="324"/>
      </c>
      <c r="HK78" s="110">
        <f t="shared" si="325"/>
      </c>
      <c r="HL78" s="110">
        <f t="shared" si="326"/>
      </c>
      <c r="HM78" s="110">
        <f t="shared" si="327"/>
        <v>65</v>
      </c>
      <c r="HN78" s="110">
        <f t="shared" si="328"/>
      </c>
      <c r="HO78" s="110">
        <f t="shared" si="329"/>
      </c>
      <c r="HP78" s="110">
        <f t="shared" si="330"/>
      </c>
      <c r="HQ78" s="110">
        <f t="shared" si="331"/>
      </c>
      <c r="HR78" s="110">
        <f t="shared" si="332"/>
      </c>
      <c r="HT78" s="104">
        <f t="shared" si="333"/>
      </c>
      <c r="HU78" s="104">
        <f t="shared" si="334"/>
      </c>
      <c r="HV78" s="104" t="str">
        <f t="shared" si="335"/>
        <v>65</v>
      </c>
      <c r="HW78" s="104" t="str">
        <f t="shared" si="338"/>
        <v>65</v>
      </c>
    </row>
    <row r="79" spans="1:231" ht="22.5" customHeight="1">
      <c r="A79" s="13">
        <f t="shared" si="337"/>
        <v>33604</v>
      </c>
      <c r="B79" s="14">
        <f t="shared" si="337"/>
        <v>33604</v>
      </c>
      <c r="C79" s="15">
        <v>66</v>
      </c>
      <c r="D79" s="35" t="str">
        <f t="shared" si="339"/>
        <v>66</v>
      </c>
      <c r="E79" s="230"/>
      <c r="F79" s="231"/>
      <c r="G79" s="232"/>
      <c r="H79" s="17"/>
      <c r="I79" s="242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4"/>
      <c r="AE79" s="36">
        <f t="shared" si="340"/>
      </c>
      <c r="AF79" s="203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38">
        <f t="shared" si="341"/>
        <v>0</v>
      </c>
      <c r="AS79" s="39">
        <f t="shared" si="175"/>
        <v>0</v>
      </c>
      <c r="AT79" s="15">
        <f t="shared" si="342"/>
        <v>0</v>
      </c>
      <c r="AU79" s="40">
        <f t="shared" si="343"/>
        <v>0</v>
      </c>
      <c r="AV79" s="133">
        <v>1</v>
      </c>
      <c r="AW79" s="108">
        <f t="shared" si="176"/>
      </c>
      <c r="AX79" s="108">
        <f t="shared" si="177"/>
      </c>
      <c r="AY79" s="108">
        <f t="shared" si="178"/>
      </c>
      <c r="AZ79" s="108">
        <f t="shared" si="179"/>
      </c>
      <c r="BA79" s="108">
        <f t="shared" si="180"/>
      </c>
      <c r="BB79" s="108">
        <f t="shared" si="181"/>
      </c>
      <c r="BC79" s="108">
        <f t="shared" si="182"/>
      </c>
      <c r="BD79" s="108">
        <f t="shared" si="183"/>
      </c>
      <c r="BE79" s="109">
        <f t="shared" si="184"/>
      </c>
      <c r="BF79" s="109">
        <f t="shared" si="185"/>
      </c>
      <c r="BG79" s="109">
        <f t="shared" si="186"/>
      </c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>
        <f t="shared" si="187"/>
      </c>
      <c r="BZ79" s="110">
        <f t="shared" si="188"/>
      </c>
      <c r="CA79" s="110">
        <f t="shared" si="189"/>
      </c>
      <c r="CB79" s="110">
        <f t="shared" si="190"/>
      </c>
      <c r="CC79" s="110">
        <f t="shared" si="191"/>
      </c>
      <c r="CD79" s="110">
        <f t="shared" si="192"/>
      </c>
      <c r="CE79" s="110">
        <f t="shared" si="193"/>
      </c>
      <c r="CF79" s="110">
        <f t="shared" si="194"/>
      </c>
      <c r="CG79" s="110">
        <f t="shared" si="195"/>
      </c>
      <c r="CH79" s="110">
        <f t="shared" si="196"/>
      </c>
      <c r="CI79" s="110">
        <f t="shared" si="197"/>
      </c>
      <c r="CJ79" s="110">
        <f t="shared" si="198"/>
      </c>
      <c r="CK79" s="111">
        <f t="shared" si="199"/>
      </c>
      <c r="CL79" s="110">
        <f t="shared" si="200"/>
      </c>
      <c r="CM79" s="110">
        <f t="shared" si="201"/>
      </c>
      <c r="CN79" s="110">
        <f t="shared" si="202"/>
      </c>
      <c r="CO79" s="110">
        <f t="shared" si="203"/>
      </c>
      <c r="CP79" s="110">
        <f t="shared" si="204"/>
      </c>
      <c r="CQ79" s="110">
        <f t="shared" si="205"/>
      </c>
      <c r="CR79" s="110">
        <f t="shared" si="206"/>
      </c>
      <c r="CS79" s="110">
        <f t="shared" si="207"/>
      </c>
      <c r="CT79" s="110">
        <f t="shared" si="208"/>
      </c>
      <c r="CU79" s="110">
        <f t="shared" si="209"/>
      </c>
      <c r="CV79" s="110">
        <f t="shared" si="210"/>
      </c>
      <c r="CW79" s="110">
        <f t="shared" si="211"/>
      </c>
      <c r="CX79" s="110">
        <f t="shared" si="212"/>
      </c>
      <c r="CY79" s="110">
        <f t="shared" si="213"/>
      </c>
      <c r="CZ79" s="110">
        <f t="shared" si="214"/>
      </c>
      <c r="DA79" s="110">
        <f t="shared" si="215"/>
      </c>
      <c r="DB79" s="110">
        <f t="shared" si="216"/>
      </c>
      <c r="DC79" s="110">
        <f t="shared" si="217"/>
      </c>
      <c r="DD79" s="110">
        <f t="shared" si="218"/>
      </c>
      <c r="DE79" s="110">
        <f t="shared" si="219"/>
      </c>
      <c r="DF79" s="110">
        <f t="shared" si="220"/>
      </c>
      <c r="DG79" s="110">
        <f t="shared" si="221"/>
      </c>
      <c r="DH79" s="110">
        <f t="shared" si="222"/>
      </c>
      <c r="DI79" s="110">
        <f t="shared" si="223"/>
      </c>
      <c r="DJ79" s="110">
        <f t="shared" si="224"/>
      </c>
      <c r="DK79" s="110">
        <f t="shared" si="225"/>
      </c>
      <c r="DL79" s="110">
        <f t="shared" si="226"/>
      </c>
      <c r="DM79" s="110">
        <f t="shared" si="227"/>
      </c>
      <c r="DN79" s="110">
        <f t="shared" si="228"/>
      </c>
      <c r="DO79" s="110">
        <f t="shared" si="229"/>
      </c>
      <c r="DP79" s="110">
        <f t="shared" si="230"/>
      </c>
      <c r="DQ79" s="110">
        <f t="shared" si="231"/>
      </c>
      <c r="DR79" s="110">
        <f t="shared" si="232"/>
      </c>
      <c r="DS79" s="110">
        <f t="shared" si="233"/>
      </c>
      <c r="DT79" s="110">
        <f t="shared" si="234"/>
      </c>
      <c r="DU79" s="110">
        <f t="shared" si="235"/>
      </c>
      <c r="DV79" s="110">
        <f t="shared" si="236"/>
      </c>
      <c r="DW79" s="110" t="str">
        <f t="shared" si="237"/>
        <v>66</v>
      </c>
      <c r="DX79" s="110">
        <f t="shared" si="238"/>
      </c>
      <c r="DY79" s="110">
        <f t="shared" si="239"/>
      </c>
      <c r="DZ79" s="110">
        <f t="shared" si="240"/>
      </c>
      <c r="EA79" s="110">
        <f t="shared" si="241"/>
      </c>
      <c r="EB79" s="104">
        <f t="shared" si="344"/>
      </c>
      <c r="EC79" s="104">
        <f t="shared" si="345"/>
      </c>
      <c r="ED79" s="104" t="str">
        <f t="shared" si="346"/>
        <v>66</v>
      </c>
      <c r="EE79" s="104" t="str">
        <f t="shared" si="347"/>
        <v>66</v>
      </c>
      <c r="EF79" s="110">
        <f t="shared" si="242"/>
      </c>
      <c r="EG79" s="110">
        <f t="shared" si="243"/>
      </c>
      <c r="EH79" s="110">
        <f t="shared" si="244"/>
      </c>
      <c r="EI79" s="110">
        <f t="shared" si="245"/>
      </c>
      <c r="EJ79" s="110">
        <f t="shared" si="246"/>
      </c>
      <c r="EK79" s="110">
        <f t="shared" si="247"/>
      </c>
      <c r="EL79" s="110">
        <f t="shared" si="248"/>
      </c>
      <c r="EM79" s="110">
        <f t="shared" si="249"/>
      </c>
      <c r="EN79" s="110">
        <f t="shared" si="250"/>
      </c>
      <c r="EO79" s="110">
        <f t="shared" si="251"/>
      </c>
      <c r="EP79" s="110">
        <f t="shared" si="252"/>
      </c>
      <c r="EQ79" s="110">
        <f t="shared" si="253"/>
      </c>
      <c r="ER79" s="110">
        <f t="shared" si="254"/>
      </c>
      <c r="ES79" s="110">
        <f t="shared" si="255"/>
      </c>
      <c r="ET79" s="110">
        <f t="shared" si="256"/>
      </c>
      <c r="EU79" s="110">
        <f t="shared" si="257"/>
      </c>
      <c r="EV79" s="110">
        <f t="shared" si="258"/>
      </c>
      <c r="EW79" s="110">
        <f t="shared" si="259"/>
      </c>
      <c r="EX79" s="110">
        <f t="shared" si="260"/>
      </c>
      <c r="EY79" s="110">
        <f t="shared" si="261"/>
      </c>
      <c r="EZ79" s="110">
        <f t="shared" si="262"/>
      </c>
      <c r="FA79" s="110">
        <f t="shared" si="263"/>
      </c>
      <c r="FB79" s="110">
        <f t="shared" si="264"/>
      </c>
      <c r="FC79" s="110">
        <f t="shared" si="265"/>
      </c>
      <c r="FD79" s="110">
        <f t="shared" si="266"/>
      </c>
      <c r="FE79" s="110">
        <f t="shared" si="267"/>
      </c>
      <c r="FF79" s="110">
        <f t="shared" si="268"/>
      </c>
      <c r="FG79" s="110">
        <f t="shared" si="269"/>
      </c>
      <c r="FH79" s="110">
        <f t="shared" si="270"/>
      </c>
      <c r="FI79" s="110">
        <f t="shared" si="271"/>
      </c>
      <c r="FJ79" s="110">
        <f t="shared" si="272"/>
      </c>
      <c r="FK79" s="110">
        <f t="shared" si="273"/>
      </c>
      <c r="FL79" s="110">
        <f t="shared" si="274"/>
      </c>
      <c r="FM79" s="110">
        <f t="shared" si="275"/>
      </c>
      <c r="FN79" s="110">
        <f t="shared" si="276"/>
      </c>
      <c r="FO79" s="110">
        <f t="shared" si="277"/>
      </c>
      <c r="FP79" s="110">
        <f t="shared" si="278"/>
      </c>
      <c r="FQ79" s="110">
        <f t="shared" si="279"/>
      </c>
      <c r="FR79" s="110">
        <f t="shared" si="280"/>
      </c>
      <c r="FS79" s="110">
        <f t="shared" si="281"/>
      </c>
      <c r="FT79" s="110">
        <f t="shared" si="282"/>
      </c>
      <c r="FU79" s="110">
        <f t="shared" si="283"/>
      </c>
      <c r="FV79" s="110">
        <f t="shared" si="284"/>
      </c>
      <c r="FW79" s="110">
        <f t="shared" si="285"/>
      </c>
      <c r="FX79" s="110">
        <f t="shared" si="286"/>
      </c>
      <c r="FY79" s="110">
        <f t="shared" si="287"/>
      </c>
      <c r="FZ79" s="110">
        <f t="shared" si="288"/>
      </c>
      <c r="GA79" s="110">
        <f t="shared" si="289"/>
      </c>
      <c r="GB79" s="110">
        <f t="shared" si="290"/>
      </c>
      <c r="GC79" s="110">
        <f t="shared" si="291"/>
      </c>
      <c r="GD79" s="110">
        <f t="shared" si="292"/>
      </c>
      <c r="GE79" s="110">
        <f t="shared" si="293"/>
      </c>
      <c r="GF79" s="110">
        <f t="shared" si="294"/>
      </c>
      <c r="GG79" s="110">
        <f t="shared" si="295"/>
      </c>
      <c r="GH79" s="110">
        <f t="shared" si="296"/>
      </c>
      <c r="GI79" s="110">
        <f t="shared" si="297"/>
      </c>
      <c r="GJ79" s="110">
        <f t="shared" si="298"/>
      </c>
      <c r="GK79" s="110">
        <f t="shared" si="299"/>
      </c>
      <c r="GL79" s="110">
        <f t="shared" si="300"/>
      </c>
      <c r="GM79" s="110">
        <f t="shared" si="301"/>
      </c>
      <c r="GN79" s="110">
        <f t="shared" si="302"/>
      </c>
      <c r="GO79" s="110">
        <f t="shared" si="303"/>
      </c>
      <c r="GP79" s="110">
        <f t="shared" si="304"/>
      </c>
      <c r="GQ79" s="110">
        <f t="shared" si="305"/>
      </c>
      <c r="GR79" s="110">
        <f t="shared" si="306"/>
      </c>
      <c r="GS79" s="110">
        <f t="shared" si="307"/>
      </c>
      <c r="GT79" s="110">
        <f t="shared" si="308"/>
      </c>
      <c r="GU79" s="110">
        <f t="shared" si="309"/>
      </c>
      <c r="GV79" s="110">
        <f t="shared" si="310"/>
      </c>
      <c r="GW79" s="110">
        <f t="shared" si="311"/>
      </c>
      <c r="GX79" s="110">
        <f t="shared" si="312"/>
      </c>
      <c r="GY79" s="110">
        <f t="shared" si="313"/>
      </c>
      <c r="GZ79" s="110">
        <f t="shared" si="314"/>
      </c>
      <c r="HA79" s="110">
        <f t="shared" si="315"/>
      </c>
      <c r="HB79" s="110">
        <f t="shared" si="316"/>
      </c>
      <c r="HC79" s="110">
        <f t="shared" si="317"/>
      </c>
      <c r="HD79" s="110">
        <f t="shared" si="318"/>
      </c>
      <c r="HE79" s="110">
        <f t="shared" si="319"/>
      </c>
      <c r="HF79" s="110">
        <f t="shared" si="320"/>
      </c>
      <c r="HG79" s="110">
        <f t="shared" si="321"/>
      </c>
      <c r="HH79" s="110">
        <f t="shared" si="322"/>
      </c>
      <c r="HI79" s="110">
        <f t="shared" si="323"/>
      </c>
      <c r="HJ79" s="110">
        <f t="shared" si="324"/>
      </c>
      <c r="HK79" s="110">
        <f t="shared" si="325"/>
      </c>
      <c r="HL79" s="110">
        <f t="shared" si="326"/>
      </c>
      <c r="HM79" s="110">
        <f t="shared" si="327"/>
      </c>
      <c r="HN79" s="110">
        <f t="shared" si="328"/>
        <v>66</v>
      </c>
      <c r="HO79" s="110">
        <f t="shared" si="329"/>
      </c>
      <c r="HP79" s="110">
        <f t="shared" si="330"/>
      </c>
      <c r="HQ79" s="110">
        <f t="shared" si="331"/>
      </c>
      <c r="HR79" s="110">
        <f t="shared" si="332"/>
      </c>
      <c r="HT79" s="104">
        <f t="shared" si="333"/>
      </c>
      <c r="HU79" s="104">
        <f t="shared" si="334"/>
      </c>
      <c r="HV79" s="104" t="str">
        <f t="shared" si="335"/>
        <v>66</v>
      </c>
      <c r="HW79" s="104" t="str">
        <f t="shared" si="338"/>
        <v>66</v>
      </c>
    </row>
    <row r="80" spans="1:231" ht="22.5" customHeight="1">
      <c r="A80" s="7">
        <f t="shared" si="337"/>
        <v>33970</v>
      </c>
      <c r="B80" s="8">
        <f t="shared" si="337"/>
        <v>33970</v>
      </c>
      <c r="C80" s="9">
        <v>67</v>
      </c>
      <c r="D80" s="10" t="str">
        <f t="shared" si="339"/>
        <v>67</v>
      </c>
      <c r="E80" s="219"/>
      <c r="F80" s="220"/>
      <c r="G80" s="221"/>
      <c r="H80" s="11"/>
      <c r="I80" s="219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5"/>
      <c r="AE80" s="12">
        <f t="shared" si="340"/>
      </c>
      <c r="AF80" s="201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41">
        <f t="shared" si="341"/>
        <v>0</v>
      </c>
      <c r="AS80" s="42">
        <f t="shared" si="175"/>
        <v>0</v>
      </c>
      <c r="AT80" s="9">
        <f t="shared" si="342"/>
        <v>0</v>
      </c>
      <c r="AU80" s="43">
        <f t="shared" si="343"/>
        <v>0</v>
      </c>
      <c r="AV80" s="133"/>
      <c r="AW80" s="108">
        <f t="shared" si="176"/>
      </c>
      <c r="AX80" s="108">
        <f t="shared" si="177"/>
      </c>
      <c r="AY80" s="108">
        <f t="shared" si="178"/>
      </c>
      <c r="AZ80" s="108">
        <f t="shared" si="179"/>
      </c>
      <c r="BA80" s="108">
        <f t="shared" si="180"/>
      </c>
      <c r="BB80" s="108">
        <f t="shared" si="181"/>
      </c>
      <c r="BC80" s="108">
        <f t="shared" si="182"/>
      </c>
      <c r="BD80" s="108">
        <f t="shared" si="183"/>
      </c>
      <c r="BE80" s="109">
        <f t="shared" si="184"/>
      </c>
      <c r="BF80" s="109">
        <f t="shared" si="185"/>
      </c>
      <c r="BG80" s="109">
        <f t="shared" si="186"/>
      </c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>
        <f t="shared" si="187"/>
      </c>
      <c r="BZ80" s="110">
        <f t="shared" si="188"/>
      </c>
      <c r="CA80" s="110">
        <f t="shared" si="189"/>
      </c>
      <c r="CB80" s="110">
        <f t="shared" si="190"/>
      </c>
      <c r="CC80" s="110">
        <f t="shared" si="191"/>
      </c>
      <c r="CD80" s="110">
        <f t="shared" si="192"/>
      </c>
      <c r="CE80" s="110">
        <f t="shared" si="193"/>
      </c>
      <c r="CF80" s="110">
        <f t="shared" si="194"/>
      </c>
      <c r="CG80" s="110">
        <f t="shared" si="195"/>
      </c>
      <c r="CH80" s="110">
        <f t="shared" si="196"/>
      </c>
      <c r="CI80" s="110">
        <f t="shared" si="197"/>
      </c>
      <c r="CJ80" s="110">
        <f t="shared" si="198"/>
      </c>
      <c r="CK80" s="111">
        <f t="shared" si="199"/>
      </c>
      <c r="CL80" s="110">
        <f t="shared" si="200"/>
      </c>
      <c r="CM80" s="110">
        <f t="shared" si="201"/>
      </c>
      <c r="CN80" s="110">
        <f t="shared" si="202"/>
      </c>
      <c r="CO80" s="110">
        <f t="shared" si="203"/>
      </c>
      <c r="CP80" s="110">
        <f t="shared" si="204"/>
      </c>
      <c r="CQ80" s="110">
        <f t="shared" si="205"/>
      </c>
      <c r="CR80" s="110">
        <f t="shared" si="206"/>
      </c>
      <c r="CS80" s="110">
        <f t="shared" si="207"/>
      </c>
      <c r="CT80" s="110">
        <f t="shared" si="208"/>
      </c>
      <c r="CU80" s="110">
        <f t="shared" si="209"/>
      </c>
      <c r="CV80" s="110">
        <f t="shared" si="210"/>
      </c>
      <c r="CW80" s="110">
        <f t="shared" si="211"/>
      </c>
      <c r="CX80" s="110">
        <f t="shared" si="212"/>
      </c>
      <c r="CY80" s="110">
        <f t="shared" si="213"/>
      </c>
      <c r="CZ80" s="110">
        <f t="shared" si="214"/>
      </c>
      <c r="DA80" s="110">
        <f t="shared" si="215"/>
      </c>
      <c r="DB80" s="110">
        <f t="shared" si="216"/>
      </c>
      <c r="DC80" s="110">
        <f t="shared" si="217"/>
      </c>
      <c r="DD80" s="110">
        <f t="shared" si="218"/>
      </c>
      <c r="DE80" s="110">
        <f t="shared" si="219"/>
      </c>
      <c r="DF80" s="110">
        <f t="shared" si="220"/>
      </c>
      <c r="DG80" s="110">
        <f t="shared" si="221"/>
      </c>
      <c r="DH80" s="110">
        <f t="shared" si="222"/>
      </c>
      <c r="DI80" s="110">
        <f t="shared" si="223"/>
      </c>
      <c r="DJ80" s="110">
        <f t="shared" si="224"/>
      </c>
      <c r="DK80" s="110">
        <f t="shared" si="225"/>
      </c>
      <c r="DL80" s="110">
        <f t="shared" si="226"/>
      </c>
      <c r="DM80" s="110">
        <f t="shared" si="227"/>
      </c>
      <c r="DN80" s="110">
        <f t="shared" si="228"/>
      </c>
      <c r="DO80" s="110">
        <f t="shared" si="229"/>
      </c>
      <c r="DP80" s="110">
        <f t="shared" si="230"/>
      </c>
      <c r="DQ80" s="110">
        <f t="shared" si="231"/>
      </c>
      <c r="DR80" s="110">
        <f t="shared" si="232"/>
      </c>
      <c r="DS80" s="110">
        <f t="shared" si="233"/>
      </c>
      <c r="DT80" s="110">
        <f t="shared" si="234"/>
      </c>
      <c r="DU80" s="110">
        <f t="shared" si="235"/>
      </c>
      <c r="DV80" s="110">
        <f t="shared" si="236"/>
      </c>
      <c r="DW80" s="110">
        <f t="shared" si="237"/>
      </c>
      <c r="DX80" s="110" t="str">
        <f t="shared" si="238"/>
        <v>67</v>
      </c>
      <c r="DY80" s="110">
        <f t="shared" si="239"/>
      </c>
      <c r="DZ80" s="110">
        <f t="shared" si="240"/>
      </c>
      <c r="EA80" s="110">
        <f t="shared" si="241"/>
      </c>
      <c r="EB80" s="104">
        <f t="shared" si="344"/>
      </c>
      <c r="EC80" s="104">
        <f t="shared" si="345"/>
      </c>
      <c r="ED80" s="104" t="str">
        <f t="shared" si="346"/>
        <v>67</v>
      </c>
      <c r="EE80" s="104" t="str">
        <f t="shared" si="347"/>
        <v>67</v>
      </c>
      <c r="EF80" s="110">
        <f t="shared" si="242"/>
      </c>
      <c r="EG80" s="110">
        <f t="shared" si="243"/>
      </c>
      <c r="EH80" s="110">
        <f t="shared" si="244"/>
      </c>
      <c r="EI80" s="110">
        <f t="shared" si="245"/>
      </c>
      <c r="EJ80" s="110">
        <f t="shared" si="246"/>
      </c>
      <c r="EK80" s="110">
        <f t="shared" si="247"/>
      </c>
      <c r="EL80" s="110">
        <f t="shared" si="248"/>
      </c>
      <c r="EM80" s="110">
        <f t="shared" si="249"/>
      </c>
      <c r="EN80" s="110">
        <f t="shared" si="250"/>
      </c>
      <c r="EO80" s="110">
        <f t="shared" si="251"/>
      </c>
      <c r="EP80" s="110">
        <f t="shared" si="252"/>
      </c>
      <c r="EQ80" s="110">
        <f t="shared" si="253"/>
      </c>
      <c r="ER80" s="110">
        <f t="shared" si="254"/>
      </c>
      <c r="ES80" s="110">
        <f t="shared" si="255"/>
      </c>
      <c r="ET80" s="110">
        <f t="shared" si="256"/>
      </c>
      <c r="EU80" s="110">
        <f t="shared" si="257"/>
      </c>
      <c r="EV80" s="110">
        <f t="shared" si="258"/>
      </c>
      <c r="EW80" s="110">
        <f t="shared" si="259"/>
      </c>
      <c r="EX80" s="110">
        <f t="shared" si="260"/>
      </c>
      <c r="EY80" s="110">
        <f t="shared" si="261"/>
      </c>
      <c r="EZ80" s="110">
        <f t="shared" si="262"/>
      </c>
      <c r="FA80" s="110">
        <f t="shared" si="263"/>
      </c>
      <c r="FB80" s="110">
        <f t="shared" si="264"/>
      </c>
      <c r="FC80" s="110">
        <f t="shared" si="265"/>
      </c>
      <c r="FD80" s="110">
        <f t="shared" si="266"/>
      </c>
      <c r="FE80" s="110">
        <f t="shared" si="267"/>
      </c>
      <c r="FF80" s="110">
        <f t="shared" si="268"/>
      </c>
      <c r="FG80" s="110">
        <f t="shared" si="269"/>
      </c>
      <c r="FH80" s="110">
        <f t="shared" si="270"/>
      </c>
      <c r="FI80" s="110">
        <f t="shared" si="271"/>
      </c>
      <c r="FJ80" s="110">
        <f t="shared" si="272"/>
      </c>
      <c r="FK80" s="110">
        <f t="shared" si="273"/>
      </c>
      <c r="FL80" s="110">
        <f t="shared" si="274"/>
      </c>
      <c r="FM80" s="110">
        <f t="shared" si="275"/>
      </c>
      <c r="FN80" s="110">
        <f t="shared" si="276"/>
      </c>
      <c r="FO80" s="110">
        <f t="shared" si="277"/>
      </c>
      <c r="FP80" s="110">
        <f t="shared" si="278"/>
      </c>
      <c r="FQ80" s="110">
        <f t="shared" si="279"/>
      </c>
      <c r="FR80" s="110">
        <f t="shared" si="280"/>
      </c>
      <c r="FS80" s="110">
        <f t="shared" si="281"/>
      </c>
      <c r="FT80" s="110">
        <f t="shared" si="282"/>
      </c>
      <c r="FU80" s="110">
        <f t="shared" si="283"/>
      </c>
      <c r="FV80" s="110">
        <f t="shared" si="284"/>
      </c>
      <c r="FW80" s="110">
        <f t="shared" si="285"/>
      </c>
      <c r="FX80" s="110">
        <f t="shared" si="286"/>
      </c>
      <c r="FY80" s="110">
        <f t="shared" si="287"/>
      </c>
      <c r="FZ80" s="110">
        <f t="shared" si="288"/>
      </c>
      <c r="GA80" s="110">
        <f t="shared" si="289"/>
      </c>
      <c r="GB80" s="110">
        <f t="shared" si="290"/>
      </c>
      <c r="GC80" s="110">
        <f t="shared" si="291"/>
      </c>
      <c r="GD80" s="110">
        <f t="shared" si="292"/>
      </c>
      <c r="GE80" s="110">
        <f t="shared" si="293"/>
      </c>
      <c r="GF80" s="110">
        <f t="shared" si="294"/>
      </c>
      <c r="GG80" s="110">
        <f t="shared" si="295"/>
      </c>
      <c r="GH80" s="110">
        <f t="shared" si="296"/>
      </c>
      <c r="GI80" s="110">
        <f t="shared" si="297"/>
      </c>
      <c r="GJ80" s="110">
        <f t="shared" si="298"/>
      </c>
      <c r="GK80" s="110">
        <f t="shared" si="299"/>
      </c>
      <c r="GL80" s="110">
        <f t="shared" si="300"/>
      </c>
      <c r="GM80" s="110">
        <f t="shared" si="301"/>
      </c>
      <c r="GN80" s="110">
        <f t="shared" si="302"/>
      </c>
      <c r="GO80" s="110">
        <f t="shared" si="303"/>
      </c>
      <c r="GP80" s="110">
        <f t="shared" si="304"/>
      </c>
      <c r="GQ80" s="110">
        <f t="shared" si="305"/>
      </c>
      <c r="GR80" s="110">
        <f t="shared" si="306"/>
      </c>
      <c r="GS80" s="110">
        <f t="shared" si="307"/>
      </c>
      <c r="GT80" s="110">
        <f t="shared" si="308"/>
      </c>
      <c r="GU80" s="110">
        <f t="shared" si="309"/>
      </c>
      <c r="GV80" s="110">
        <f t="shared" si="310"/>
      </c>
      <c r="GW80" s="110">
        <f t="shared" si="311"/>
      </c>
      <c r="GX80" s="110">
        <f t="shared" si="312"/>
      </c>
      <c r="GY80" s="110">
        <f t="shared" si="313"/>
      </c>
      <c r="GZ80" s="110">
        <f t="shared" si="314"/>
      </c>
      <c r="HA80" s="110">
        <f t="shared" si="315"/>
      </c>
      <c r="HB80" s="110">
        <f t="shared" si="316"/>
      </c>
      <c r="HC80" s="110">
        <f t="shared" si="317"/>
      </c>
      <c r="HD80" s="110">
        <f t="shared" si="318"/>
      </c>
      <c r="HE80" s="110">
        <f t="shared" si="319"/>
      </c>
      <c r="HF80" s="110">
        <f t="shared" si="320"/>
      </c>
      <c r="HG80" s="110">
        <f t="shared" si="321"/>
      </c>
      <c r="HH80" s="110">
        <f t="shared" si="322"/>
      </c>
      <c r="HI80" s="110">
        <f t="shared" si="323"/>
      </c>
      <c r="HJ80" s="110">
        <f t="shared" si="324"/>
      </c>
      <c r="HK80" s="110">
        <f t="shared" si="325"/>
      </c>
      <c r="HL80" s="110">
        <f t="shared" si="326"/>
      </c>
      <c r="HM80" s="110">
        <f t="shared" si="327"/>
      </c>
      <c r="HN80" s="110">
        <f t="shared" si="328"/>
      </c>
      <c r="HO80" s="110">
        <f t="shared" si="329"/>
        <v>67</v>
      </c>
      <c r="HP80" s="110">
        <f t="shared" si="330"/>
      </c>
      <c r="HQ80" s="110">
        <f t="shared" si="331"/>
      </c>
      <c r="HR80" s="110">
        <f t="shared" si="332"/>
      </c>
      <c r="HT80" s="104">
        <f t="shared" si="333"/>
      </c>
      <c r="HU80" s="104">
        <f t="shared" si="334"/>
      </c>
      <c r="HV80" s="104" t="str">
        <f t="shared" si="335"/>
        <v>67</v>
      </c>
      <c r="HW80" s="104" t="str">
        <f t="shared" si="338"/>
        <v>67</v>
      </c>
    </row>
    <row r="81" spans="1:231" ht="22.5" customHeight="1">
      <c r="A81" s="13">
        <f t="shared" si="337"/>
        <v>34335</v>
      </c>
      <c r="B81" s="14">
        <f t="shared" si="337"/>
        <v>34335</v>
      </c>
      <c r="C81" s="15">
        <v>68</v>
      </c>
      <c r="D81" s="16" t="str">
        <f t="shared" si="339"/>
        <v>68</v>
      </c>
      <c r="E81" s="230"/>
      <c r="F81" s="231"/>
      <c r="G81" s="232"/>
      <c r="H81" s="17"/>
      <c r="I81" s="230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3"/>
      <c r="AE81" s="18">
        <f t="shared" si="340"/>
      </c>
      <c r="AF81" s="203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38">
        <f t="shared" si="341"/>
        <v>0</v>
      </c>
      <c r="AS81" s="39">
        <f t="shared" si="175"/>
        <v>0</v>
      </c>
      <c r="AT81" s="15">
        <f t="shared" si="342"/>
        <v>0</v>
      </c>
      <c r="AU81" s="40">
        <f t="shared" si="343"/>
        <v>0</v>
      </c>
      <c r="AV81" s="133">
        <v>1</v>
      </c>
      <c r="AW81" s="108">
        <f t="shared" si="176"/>
      </c>
      <c r="AX81" s="108">
        <f t="shared" si="177"/>
      </c>
      <c r="AY81" s="108">
        <f t="shared" si="178"/>
      </c>
      <c r="AZ81" s="108">
        <f t="shared" si="179"/>
      </c>
      <c r="BA81" s="108">
        <f t="shared" si="180"/>
      </c>
      <c r="BB81" s="108">
        <f t="shared" si="181"/>
      </c>
      <c r="BC81" s="108">
        <f t="shared" si="182"/>
      </c>
      <c r="BD81" s="108">
        <f t="shared" si="183"/>
      </c>
      <c r="BE81" s="109">
        <f t="shared" si="184"/>
      </c>
      <c r="BF81" s="109">
        <f t="shared" si="185"/>
      </c>
      <c r="BG81" s="109">
        <f t="shared" si="186"/>
      </c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>
        <f t="shared" si="187"/>
      </c>
      <c r="BZ81" s="110">
        <f t="shared" si="188"/>
      </c>
      <c r="CA81" s="110">
        <f t="shared" si="189"/>
      </c>
      <c r="CB81" s="110">
        <f t="shared" si="190"/>
      </c>
      <c r="CC81" s="110">
        <f t="shared" si="191"/>
      </c>
      <c r="CD81" s="110">
        <f t="shared" si="192"/>
      </c>
      <c r="CE81" s="110">
        <f t="shared" si="193"/>
      </c>
      <c r="CF81" s="110">
        <f t="shared" si="194"/>
      </c>
      <c r="CG81" s="110">
        <f t="shared" si="195"/>
      </c>
      <c r="CH81" s="110">
        <f t="shared" si="196"/>
      </c>
      <c r="CI81" s="110">
        <f t="shared" si="197"/>
      </c>
      <c r="CJ81" s="110">
        <f t="shared" si="198"/>
      </c>
      <c r="CK81" s="111">
        <f t="shared" si="199"/>
      </c>
      <c r="CL81" s="110">
        <f t="shared" si="200"/>
      </c>
      <c r="CM81" s="110">
        <f t="shared" si="201"/>
      </c>
      <c r="CN81" s="110">
        <f t="shared" si="202"/>
      </c>
      <c r="CO81" s="110">
        <f t="shared" si="203"/>
      </c>
      <c r="CP81" s="110">
        <f t="shared" si="204"/>
      </c>
      <c r="CQ81" s="110">
        <f t="shared" si="205"/>
      </c>
      <c r="CR81" s="110">
        <f t="shared" si="206"/>
      </c>
      <c r="CS81" s="110">
        <f t="shared" si="207"/>
      </c>
      <c r="CT81" s="110">
        <f t="shared" si="208"/>
      </c>
      <c r="CU81" s="110">
        <f t="shared" si="209"/>
      </c>
      <c r="CV81" s="110">
        <f t="shared" si="210"/>
      </c>
      <c r="CW81" s="110">
        <f t="shared" si="211"/>
      </c>
      <c r="CX81" s="110">
        <f t="shared" si="212"/>
      </c>
      <c r="CY81" s="110">
        <f t="shared" si="213"/>
      </c>
      <c r="CZ81" s="110">
        <f t="shared" si="214"/>
      </c>
      <c r="DA81" s="110">
        <f t="shared" si="215"/>
      </c>
      <c r="DB81" s="110">
        <f t="shared" si="216"/>
      </c>
      <c r="DC81" s="110">
        <f t="shared" si="217"/>
      </c>
      <c r="DD81" s="110">
        <f t="shared" si="218"/>
      </c>
      <c r="DE81" s="110">
        <f t="shared" si="219"/>
      </c>
      <c r="DF81" s="110">
        <f t="shared" si="220"/>
      </c>
      <c r="DG81" s="110">
        <f t="shared" si="221"/>
      </c>
      <c r="DH81" s="110">
        <f t="shared" si="222"/>
      </c>
      <c r="DI81" s="110">
        <f t="shared" si="223"/>
      </c>
      <c r="DJ81" s="110">
        <f t="shared" si="224"/>
      </c>
      <c r="DK81" s="110">
        <f t="shared" si="225"/>
      </c>
      <c r="DL81" s="110">
        <f t="shared" si="226"/>
      </c>
      <c r="DM81" s="110">
        <f t="shared" si="227"/>
      </c>
      <c r="DN81" s="110">
        <f t="shared" si="228"/>
      </c>
      <c r="DO81" s="110">
        <f t="shared" si="229"/>
      </c>
      <c r="DP81" s="110">
        <f t="shared" si="230"/>
      </c>
      <c r="DQ81" s="110">
        <f t="shared" si="231"/>
      </c>
      <c r="DR81" s="110">
        <f t="shared" si="232"/>
      </c>
      <c r="DS81" s="110">
        <f t="shared" si="233"/>
      </c>
      <c r="DT81" s="110">
        <f t="shared" si="234"/>
      </c>
      <c r="DU81" s="110">
        <f t="shared" si="235"/>
      </c>
      <c r="DV81" s="110">
        <f t="shared" si="236"/>
      </c>
      <c r="DW81" s="110">
        <f t="shared" si="237"/>
      </c>
      <c r="DX81" s="110">
        <f t="shared" si="238"/>
      </c>
      <c r="DY81" s="110" t="str">
        <f t="shared" si="239"/>
        <v>68</v>
      </c>
      <c r="DZ81" s="110">
        <f t="shared" si="240"/>
      </c>
      <c r="EA81" s="110">
        <f t="shared" si="241"/>
      </c>
      <c r="EB81" s="104">
        <f t="shared" si="344"/>
      </c>
      <c r="EC81" s="104">
        <f t="shared" si="345"/>
      </c>
      <c r="ED81" s="104" t="str">
        <f t="shared" si="346"/>
        <v>68</v>
      </c>
      <c r="EE81" s="104" t="str">
        <f t="shared" si="347"/>
        <v>68</v>
      </c>
      <c r="EF81" s="110">
        <f t="shared" si="242"/>
      </c>
      <c r="EG81" s="110">
        <f t="shared" si="243"/>
      </c>
      <c r="EH81" s="110">
        <f t="shared" si="244"/>
      </c>
      <c r="EI81" s="110">
        <f t="shared" si="245"/>
      </c>
      <c r="EJ81" s="110">
        <f t="shared" si="246"/>
      </c>
      <c r="EK81" s="110">
        <f t="shared" si="247"/>
      </c>
      <c r="EL81" s="110">
        <f t="shared" si="248"/>
      </c>
      <c r="EM81" s="110">
        <f t="shared" si="249"/>
      </c>
      <c r="EN81" s="110">
        <f t="shared" si="250"/>
      </c>
      <c r="EO81" s="110">
        <f t="shared" si="251"/>
      </c>
      <c r="EP81" s="110">
        <f t="shared" si="252"/>
      </c>
      <c r="EQ81" s="110">
        <f t="shared" si="253"/>
      </c>
      <c r="ER81" s="110">
        <f t="shared" si="254"/>
      </c>
      <c r="ES81" s="110">
        <f t="shared" si="255"/>
      </c>
      <c r="ET81" s="110">
        <f t="shared" si="256"/>
      </c>
      <c r="EU81" s="110">
        <f t="shared" si="257"/>
      </c>
      <c r="EV81" s="110">
        <f t="shared" si="258"/>
      </c>
      <c r="EW81" s="110">
        <f t="shared" si="259"/>
      </c>
      <c r="EX81" s="110">
        <f t="shared" si="260"/>
      </c>
      <c r="EY81" s="110">
        <f t="shared" si="261"/>
      </c>
      <c r="EZ81" s="110">
        <f t="shared" si="262"/>
      </c>
      <c r="FA81" s="110">
        <f t="shared" si="263"/>
      </c>
      <c r="FB81" s="110">
        <f t="shared" si="264"/>
      </c>
      <c r="FC81" s="110">
        <f t="shared" si="265"/>
      </c>
      <c r="FD81" s="110">
        <f t="shared" si="266"/>
      </c>
      <c r="FE81" s="110">
        <f t="shared" si="267"/>
      </c>
      <c r="FF81" s="110">
        <f t="shared" si="268"/>
      </c>
      <c r="FG81" s="110">
        <f t="shared" si="269"/>
      </c>
      <c r="FH81" s="110">
        <f t="shared" si="270"/>
      </c>
      <c r="FI81" s="110">
        <f t="shared" si="271"/>
      </c>
      <c r="FJ81" s="110">
        <f t="shared" si="272"/>
      </c>
      <c r="FK81" s="110">
        <f t="shared" si="273"/>
      </c>
      <c r="FL81" s="110">
        <f t="shared" si="274"/>
      </c>
      <c r="FM81" s="110">
        <f t="shared" si="275"/>
      </c>
      <c r="FN81" s="110">
        <f t="shared" si="276"/>
      </c>
      <c r="FO81" s="110">
        <f t="shared" si="277"/>
      </c>
      <c r="FP81" s="110">
        <f t="shared" si="278"/>
      </c>
      <c r="FQ81" s="110">
        <f t="shared" si="279"/>
      </c>
      <c r="FR81" s="110">
        <f t="shared" si="280"/>
      </c>
      <c r="FS81" s="110">
        <f t="shared" si="281"/>
      </c>
      <c r="FT81" s="110">
        <f t="shared" si="282"/>
      </c>
      <c r="FU81" s="110">
        <f t="shared" si="283"/>
      </c>
      <c r="FV81" s="110">
        <f t="shared" si="284"/>
      </c>
      <c r="FW81" s="110">
        <f t="shared" si="285"/>
      </c>
      <c r="FX81" s="110">
        <f t="shared" si="286"/>
      </c>
      <c r="FY81" s="110">
        <f t="shared" si="287"/>
      </c>
      <c r="FZ81" s="110">
        <f t="shared" si="288"/>
      </c>
      <c r="GA81" s="110">
        <f t="shared" si="289"/>
      </c>
      <c r="GB81" s="110">
        <f t="shared" si="290"/>
      </c>
      <c r="GC81" s="110">
        <f t="shared" si="291"/>
      </c>
      <c r="GD81" s="110">
        <f t="shared" si="292"/>
      </c>
      <c r="GE81" s="110">
        <f t="shared" si="293"/>
      </c>
      <c r="GF81" s="110">
        <f t="shared" si="294"/>
      </c>
      <c r="GG81" s="110">
        <f t="shared" si="295"/>
      </c>
      <c r="GH81" s="110">
        <f t="shared" si="296"/>
      </c>
      <c r="GI81" s="110">
        <f t="shared" si="297"/>
      </c>
      <c r="GJ81" s="110">
        <f t="shared" si="298"/>
      </c>
      <c r="GK81" s="110">
        <f t="shared" si="299"/>
      </c>
      <c r="GL81" s="110">
        <f t="shared" si="300"/>
      </c>
      <c r="GM81" s="110">
        <f t="shared" si="301"/>
      </c>
      <c r="GN81" s="110">
        <f t="shared" si="302"/>
      </c>
      <c r="GO81" s="110">
        <f t="shared" si="303"/>
      </c>
      <c r="GP81" s="110">
        <f t="shared" si="304"/>
      </c>
      <c r="GQ81" s="110">
        <f t="shared" si="305"/>
      </c>
      <c r="GR81" s="110">
        <f t="shared" si="306"/>
      </c>
      <c r="GS81" s="110">
        <f t="shared" si="307"/>
      </c>
      <c r="GT81" s="110">
        <f t="shared" si="308"/>
      </c>
      <c r="GU81" s="110">
        <f t="shared" si="309"/>
      </c>
      <c r="GV81" s="110">
        <f t="shared" si="310"/>
      </c>
      <c r="GW81" s="110">
        <f t="shared" si="311"/>
      </c>
      <c r="GX81" s="110">
        <f t="shared" si="312"/>
      </c>
      <c r="GY81" s="110">
        <f t="shared" si="313"/>
      </c>
      <c r="GZ81" s="110">
        <f t="shared" si="314"/>
      </c>
      <c r="HA81" s="110">
        <f t="shared" si="315"/>
      </c>
      <c r="HB81" s="110">
        <f t="shared" si="316"/>
      </c>
      <c r="HC81" s="110">
        <f t="shared" si="317"/>
      </c>
      <c r="HD81" s="110">
        <f t="shared" si="318"/>
      </c>
      <c r="HE81" s="110">
        <f t="shared" si="319"/>
      </c>
      <c r="HF81" s="110">
        <f t="shared" si="320"/>
      </c>
      <c r="HG81" s="110">
        <f t="shared" si="321"/>
      </c>
      <c r="HH81" s="110">
        <f t="shared" si="322"/>
      </c>
      <c r="HI81" s="110">
        <f t="shared" si="323"/>
      </c>
      <c r="HJ81" s="110">
        <f t="shared" si="324"/>
      </c>
      <c r="HK81" s="110">
        <f t="shared" si="325"/>
      </c>
      <c r="HL81" s="110">
        <f t="shared" si="326"/>
      </c>
      <c r="HM81" s="110">
        <f t="shared" si="327"/>
      </c>
      <c r="HN81" s="110">
        <f t="shared" si="328"/>
      </c>
      <c r="HO81" s="110">
        <f t="shared" si="329"/>
      </c>
      <c r="HP81" s="110">
        <f t="shared" si="330"/>
        <v>68</v>
      </c>
      <c r="HQ81" s="110">
        <f t="shared" si="331"/>
      </c>
      <c r="HR81" s="110">
        <f t="shared" si="332"/>
      </c>
      <c r="HT81" s="104">
        <f t="shared" si="333"/>
      </c>
      <c r="HU81" s="104">
        <f t="shared" si="334"/>
      </c>
      <c r="HV81" s="104" t="str">
        <f t="shared" si="335"/>
        <v>68</v>
      </c>
      <c r="HW81" s="104" t="str">
        <f t="shared" si="338"/>
        <v>68</v>
      </c>
    </row>
    <row r="82" spans="1:231" ht="22.5" customHeight="1">
      <c r="A82" s="7">
        <f t="shared" si="337"/>
        <v>34700</v>
      </c>
      <c r="B82" s="8">
        <f t="shared" si="337"/>
        <v>34700</v>
      </c>
      <c r="C82" s="9">
        <v>69</v>
      </c>
      <c r="D82" s="10" t="str">
        <f t="shared" si="339"/>
        <v>69</v>
      </c>
      <c r="E82" s="219"/>
      <c r="F82" s="220"/>
      <c r="G82" s="221"/>
      <c r="H82" s="11"/>
      <c r="I82" s="219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5"/>
      <c r="AE82" s="12" t="str">
        <f t="shared" si="340"/>
        <v>&lt;3号の特例届出開始&gt;</v>
      </c>
      <c r="AF82" s="201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41">
        <f t="shared" si="341"/>
        <v>0</v>
      </c>
      <c r="AS82" s="42">
        <f t="shared" si="175"/>
        <v>0</v>
      </c>
      <c r="AT82" s="9">
        <f t="shared" si="342"/>
        <v>0</v>
      </c>
      <c r="AU82" s="43">
        <f t="shared" si="343"/>
        <v>0</v>
      </c>
      <c r="AV82" s="133"/>
      <c r="AW82" s="108">
        <f t="shared" si="176"/>
      </c>
      <c r="AX82" s="108">
        <f t="shared" si="177"/>
      </c>
      <c r="AY82" s="108">
        <f t="shared" si="178"/>
      </c>
      <c r="AZ82" s="108">
        <f t="shared" si="179"/>
      </c>
      <c r="BA82" s="108">
        <f t="shared" si="180"/>
      </c>
      <c r="BB82" s="108" t="str">
        <f t="shared" si="181"/>
        <v>&lt;3号の特例届出開始&gt;</v>
      </c>
      <c r="BC82" s="108">
        <f t="shared" si="182"/>
      </c>
      <c r="BD82" s="108">
        <f t="shared" si="183"/>
      </c>
      <c r="BE82" s="109">
        <f t="shared" si="184"/>
      </c>
      <c r="BF82" s="109">
        <f t="shared" si="185"/>
      </c>
      <c r="BG82" s="109">
        <f t="shared" si="186"/>
      </c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>
        <f t="shared" si="187"/>
      </c>
      <c r="BZ82" s="110">
        <f t="shared" si="188"/>
      </c>
      <c r="CA82" s="110">
        <f t="shared" si="189"/>
      </c>
      <c r="CB82" s="110">
        <f t="shared" si="190"/>
      </c>
      <c r="CC82" s="110">
        <f t="shared" si="191"/>
      </c>
      <c r="CD82" s="110">
        <f t="shared" si="192"/>
      </c>
      <c r="CE82" s="110">
        <f t="shared" si="193"/>
      </c>
      <c r="CF82" s="110">
        <f t="shared" si="194"/>
      </c>
      <c r="CG82" s="110">
        <f t="shared" si="195"/>
      </c>
      <c r="CH82" s="110">
        <f t="shared" si="196"/>
      </c>
      <c r="CI82" s="110">
        <f t="shared" si="197"/>
      </c>
      <c r="CJ82" s="110">
        <f t="shared" si="198"/>
      </c>
      <c r="CK82" s="111">
        <f t="shared" si="199"/>
      </c>
      <c r="CL82" s="110">
        <f t="shared" si="200"/>
      </c>
      <c r="CM82" s="110">
        <f t="shared" si="201"/>
      </c>
      <c r="CN82" s="110">
        <f t="shared" si="202"/>
      </c>
      <c r="CO82" s="110">
        <f t="shared" si="203"/>
      </c>
      <c r="CP82" s="110">
        <f t="shared" si="204"/>
      </c>
      <c r="CQ82" s="110">
        <f t="shared" si="205"/>
      </c>
      <c r="CR82" s="110">
        <f t="shared" si="206"/>
      </c>
      <c r="CS82" s="110">
        <f t="shared" si="207"/>
      </c>
      <c r="CT82" s="110">
        <f t="shared" si="208"/>
      </c>
      <c r="CU82" s="110">
        <f t="shared" si="209"/>
      </c>
      <c r="CV82" s="110">
        <f t="shared" si="210"/>
      </c>
      <c r="CW82" s="110">
        <f t="shared" si="211"/>
      </c>
      <c r="CX82" s="110">
        <f t="shared" si="212"/>
      </c>
      <c r="CY82" s="110">
        <f t="shared" si="213"/>
      </c>
      <c r="CZ82" s="110">
        <f t="shared" si="214"/>
      </c>
      <c r="DA82" s="110">
        <f t="shared" si="215"/>
      </c>
      <c r="DB82" s="110">
        <f t="shared" si="216"/>
      </c>
      <c r="DC82" s="110">
        <f t="shared" si="217"/>
      </c>
      <c r="DD82" s="110">
        <f t="shared" si="218"/>
      </c>
      <c r="DE82" s="110">
        <f t="shared" si="219"/>
      </c>
      <c r="DF82" s="110">
        <f t="shared" si="220"/>
      </c>
      <c r="DG82" s="110">
        <f t="shared" si="221"/>
      </c>
      <c r="DH82" s="110">
        <f t="shared" si="222"/>
      </c>
      <c r="DI82" s="110">
        <f t="shared" si="223"/>
      </c>
      <c r="DJ82" s="110">
        <f t="shared" si="224"/>
      </c>
      <c r="DK82" s="110">
        <f t="shared" si="225"/>
      </c>
      <c r="DL82" s="110">
        <f t="shared" si="226"/>
      </c>
      <c r="DM82" s="110">
        <f t="shared" si="227"/>
      </c>
      <c r="DN82" s="110">
        <f t="shared" si="228"/>
      </c>
      <c r="DO82" s="110">
        <f t="shared" si="229"/>
      </c>
      <c r="DP82" s="110">
        <f t="shared" si="230"/>
      </c>
      <c r="DQ82" s="110">
        <f t="shared" si="231"/>
      </c>
      <c r="DR82" s="110">
        <f t="shared" si="232"/>
      </c>
      <c r="DS82" s="110">
        <f t="shared" si="233"/>
      </c>
      <c r="DT82" s="110">
        <f t="shared" si="234"/>
      </c>
      <c r="DU82" s="110">
        <f t="shared" si="235"/>
      </c>
      <c r="DV82" s="110">
        <f t="shared" si="236"/>
      </c>
      <c r="DW82" s="110">
        <f t="shared" si="237"/>
      </c>
      <c r="DX82" s="110">
        <f t="shared" si="238"/>
      </c>
      <c r="DY82" s="110">
        <f t="shared" si="239"/>
      </c>
      <c r="DZ82" s="110" t="str">
        <f t="shared" si="240"/>
        <v>69</v>
      </c>
      <c r="EA82" s="110">
        <f t="shared" si="241"/>
      </c>
      <c r="EB82" s="104">
        <f t="shared" si="344"/>
      </c>
      <c r="EC82" s="104">
        <f t="shared" si="345"/>
      </c>
      <c r="ED82" s="104" t="str">
        <f t="shared" si="346"/>
        <v>69</v>
      </c>
      <c r="EE82" s="104" t="str">
        <f t="shared" si="347"/>
        <v>69</v>
      </c>
      <c r="EF82" s="110">
        <f t="shared" si="242"/>
      </c>
      <c r="EG82" s="110">
        <f t="shared" si="243"/>
      </c>
      <c r="EH82" s="110">
        <f t="shared" si="244"/>
      </c>
      <c r="EI82" s="110">
        <f t="shared" si="245"/>
      </c>
      <c r="EJ82" s="110">
        <f t="shared" si="246"/>
      </c>
      <c r="EK82" s="110">
        <f t="shared" si="247"/>
      </c>
      <c r="EL82" s="110">
        <f t="shared" si="248"/>
      </c>
      <c r="EM82" s="110">
        <f t="shared" si="249"/>
      </c>
      <c r="EN82" s="110">
        <f t="shared" si="250"/>
      </c>
      <c r="EO82" s="110">
        <f t="shared" si="251"/>
      </c>
      <c r="EP82" s="110">
        <f t="shared" si="252"/>
      </c>
      <c r="EQ82" s="110">
        <f t="shared" si="253"/>
      </c>
      <c r="ER82" s="110">
        <f t="shared" si="254"/>
      </c>
      <c r="ES82" s="110">
        <f t="shared" si="255"/>
      </c>
      <c r="ET82" s="110">
        <f t="shared" si="256"/>
      </c>
      <c r="EU82" s="110">
        <f t="shared" si="257"/>
      </c>
      <c r="EV82" s="110">
        <f t="shared" si="258"/>
      </c>
      <c r="EW82" s="110">
        <f t="shared" si="259"/>
      </c>
      <c r="EX82" s="110">
        <f t="shared" si="260"/>
      </c>
      <c r="EY82" s="110">
        <f t="shared" si="261"/>
      </c>
      <c r="EZ82" s="110">
        <f t="shared" si="262"/>
      </c>
      <c r="FA82" s="110">
        <f t="shared" si="263"/>
      </c>
      <c r="FB82" s="110">
        <f t="shared" si="264"/>
      </c>
      <c r="FC82" s="110">
        <f t="shared" si="265"/>
      </c>
      <c r="FD82" s="110">
        <f t="shared" si="266"/>
      </c>
      <c r="FE82" s="110">
        <f t="shared" si="267"/>
      </c>
      <c r="FF82" s="110">
        <f t="shared" si="268"/>
      </c>
      <c r="FG82" s="110">
        <f t="shared" si="269"/>
      </c>
      <c r="FH82" s="110">
        <f t="shared" si="270"/>
      </c>
      <c r="FI82" s="110">
        <f t="shared" si="271"/>
      </c>
      <c r="FJ82" s="110">
        <f t="shared" si="272"/>
      </c>
      <c r="FK82" s="110">
        <f t="shared" si="273"/>
      </c>
      <c r="FL82" s="110">
        <f t="shared" si="274"/>
      </c>
      <c r="FM82" s="110">
        <f t="shared" si="275"/>
      </c>
      <c r="FN82" s="110">
        <f t="shared" si="276"/>
      </c>
      <c r="FO82" s="110">
        <f t="shared" si="277"/>
      </c>
      <c r="FP82" s="110">
        <f t="shared" si="278"/>
      </c>
      <c r="FQ82" s="110">
        <f t="shared" si="279"/>
      </c>
      <c r="FR82" s="110">
        <f t="shared" si="280"/>
      </c>
      <c r="FS82" s="110">
        <f t="shared" si="281"/>
      </c>
      <c r="FT82" s="110">
        <f t="shared" si="282"/>
      </c>
      <c r="FU82" s="110">
        <f t="shared" si="283"/>
      </c>
      <c r="FV82" s="110">
        <f t="shared" si="284"/>
      </c>
      <c r="FW82" s="110">
        <f t="shared" si="285"/>
      </c>
      <c r="FX82" s="110">
        <f t="shared" si="286"/>
      </c>
      <c r="FY82" s="110">
        <f t="shared" si="287"/>
      </c>
      <c r="FZ82" s="110">
        <f t="shared" si="288"/>
      </c>
      <c r="GA82" s="110">
        <f t="shared" si="289"/>
      </c>
      <c r="GB82" s="110">
        <f t="shared" si="290"/>
      </c>
      <c r="GC82" s="110">
        <f t="shared" si="291"/>
      </c>
      <c r="GD82" s="110">
        <f t="shared" si="292"/>
      </c>
      <c r="GE82" s="110">
        <f t="shared" si="293"/>
      </c>
      <c r="GF82" s="110">
        <f t="shared" si="294"/>
      </c>
      <c r="GG82" s="110">
        <f t="shared" si="295"/>
      </c>
      <c r="GH82" s="110">
        <f t="shared" si="296"/>
      </c>
      <c r="GI82" s="110">
        <f t="shared" si="297"/>
      </c>
      <c r="GJ82" s="110">
        <f t="shared" si="298"/>
      </c>
      <c r="GK82" s="110">
        <f t="shared" si="299"/>
      </c>
      <c r="GL82" s="110">
        <f t="shared" si="300"/>
      </c>
      <c r="GM82" s="110">
        <f t="shared" si="301"/>
      </c>
      <c r="GN82" s="110">
        <f t="shared" si="302"/>
      </c>
      <c r="GO82" s="110">
        <f t="shared" si="303"/>
      </c>
      <c r="GP82" s="110">
        <f t="shared" si="304"/>
      </c>
      <c r="GQ82" s="110">
        <f t="shared" si="305"/>
      </c>
      <c r="GR82" s="110">
        <f t="shared" si="306"/>
      </c>
      <c r="GS82" s="110">
        <f t="shared" si="307"/>
      </c>
      <c r="GT82" s="110">
        <f t="shared" si="308"/>
      </c>
      <c r="GU82" s="110">
        <f t="shared" si="309"/>
      </c>
      <c r="GV82" s="110">
        <f t="shared" si="310"/>
      </c>
      <c r="GW82" s="110">
        <f t="shared" si="311"/>
      </c>
      <c r="GX82" s="110">
        <f t="shared" si="312"/>
      </c>
      <c r="GY82" s="110">
        <f t="shared" si="313"/>
      </c>
      <c r="GZ82" s="110">
        <f t="shared" si="314"/>
      </c>
      <c r="HA82" s="110">
        <f t="shared" si="315"/>
      </c>
      <c r="HB82" s="110">
        <f t="shared" si="316"/>
      </c>
      <c r="HC82" s="110">
        <f t="shared" si="317"/>
      </c>
      <c r="HD82" s="110">
        <f t="shared" si="318"/>
      </c>
      <c r="HE82" s="110">
        <f t="shared" si="319"/>
      </c>
      <c r="HF82" s="110">
        <f t="shared" si="320"/>
      </c>
      <c r="HG82" s="110">
        <f t="shared" si="321"/>
      </c>
      <c r="HH82" s="110">
        <f t="shared" si="322"/>
      </c>
      <c r="HI82" s="110">
        <f t="shared" si="323"/>
      </c>
      <c r="HJ82" s="110">
        <f t="shared" si="324"/>
      </c>
      <c r="HK82" s="110">
        <f t="shared" si="325"/>
      </c>
      <c r="HL82" s="110">
        <f t="shared" si="326"/>
      </c>
      <c r="HM82" s="110">
        <f t="shared" si="327"/>
      </c>
      <c r="HN82" s="110">
        <f t="shared" si="328"/>
      </c>
      <c r="HO82" s="110">
        <f t="shared" si="329"/>
      </c>
      <c r="HP82" s="110">
        <f t="shared" si="330"/>
      </c>
      <c r="HQ82" s="110">
        <f t="shared" si="331"/>
        <v>69</v>
      </c>
      <c r="HR82" s="110">
        <f t="shared" si="332"/>
      </c>
      <c r="HT82" s="104">
        <f t="shared" si="333"/>
      </c>
      <c r="HU82" s="104">
        <f t="shared" si="334"/>
      </c>
      <c r="HV82" s="104" t="str">
        <f t="shared" si="335"/>
        <v>69</v>
      </c>
      <c r="HW82" s="104" t="str">
        <f t="shared" si="338"/>
        <v>69</v>
      </c>
    </row>
    <row r="83" spans="1:231" ht="22.5" customHeight="1" thickBot="1">
      <c r="A83" s="134">
        <f t="shared" si="337"/>
        <v>35065</v>
      </c>
      <c r="B83" s="135">
        <f t="shared" si="337"/>
        <v>35065</v>
      </c>
      <c r="C83" s="58">
        <v>70</v>
      </c>
      <c r="D83" s="136" t="str">
        <f t="shared" si="339"/>
        <v>70</v>
      </c>
      <c r="E83" s="226"/>
      <c r="F83" s="227"/>
      <c r="G83" s="228"/>
      <c r="H83" s="209"/>
      <c r="I83" s="226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9"/>
      <c r="AE83" s="137">
        <f t="shared" si="340"/>
      </c>
      <c r="AF83" s="212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57">
        <f t="shared" si="341"/>
        <v>0</v>
      </c>
      <c r="AS83" s="59">
        <f t="shared" si="175"/>
        <v>0</v>
      </c>
      <c r="AT83" s="58">
        <f t="shared" si="342"/>
        <v>0</v>
      </c>
      <c r="AU83" s="60">
        <f t="shared" si="343"/>
        <v>0</v>
      </c>
      <c r="AV83" s="133">
        <v>1</v>
      </c>
      <c r="AW83" s="108">
        <f t="shared" si="176"/>
      </c>
      <c r="AX83" s="108">
        <f t="shared" si="177"/>
      </c>
      <c r="AY83" s="108">
        <f t="shared" si="178"/>
      </c>
      <c r="AZ83" s="108">
        <f t="shared" si="179"/>
      </c>
      <c r="BA83" s="108">
        <f t="shared" si="180"/>
      </c>
      <c r="BB83" s="108">
        <f t="shared" si="181"/>
      </c>
      <c r="BC83" s="108">
        <f t="shared" si="182"/>
      </c>
      <c r="BD83" s="108">
        <f t="shared" si="183"/>
      </c>
      <c r="BE83" s="109">
        <f t="shared" si="184"/>
      </c>
      <c r="BF83" s="109">
        <f t="shared" si="185"/>
      </c>
      <c r="BG83" s="109">
        <f t="shared" si="186"/>
      </c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>
        <f t="shared" si="187"/>
      </c>
      <c r="BZ83" s="110">
        <f t="shared" si="188"/>
      </c>
      <c r="CA83" s="110">
        <f t="shared" si="189"/>
      </c>
      <c r="CB83" s="110">
        <f t="shared" si="190"/>
      </c>
      <c r="CC83" s="110">
        <f t="shared" si="191"/>
      </c>
      <c r="CD83" s="110">
        <f t="shared" si="192"/>
      </c>
      <c r="CE83" s="110">
        <f t="shared" si="193"/>
      </c>
      <c r="CF83" s="110">
        <f t="shared" si="194"/>
      </c>
      <c r="CG83" s="110">
        <f t="shared" si="195"/>
      </c>
      <c r="CH83" s="110">
        <f t="shared" si="196"/>
      </c>
      <c r="CI83" s="110">
        <f t="shared" si="197"/>
      </c>
      <c r="CJ83" s="110">
        <f t="shared" si="198"/>
      </c>
      <c r="CK83" s="111">
        <f t="shared" si="199"/>
      </c>
      <c r="CL83" s="110">
        <f t="shared" si="200"/>
      </c>
      <c r="CM83" s="110">
        <f t="shared" si="201"/>
      </c>
      <c r="CN83" s="110">
        <f t="shared" si="202"/>
      </c>
      <c r="CO83" s="110">
        <f t="shared" si="203"/>
      </c>
      <c r="CP83" s="110">
        <f t="shared" si="204"/>
      </c>
      <c r="CQ83" s="110">
        <f t="shared" si="205"/>
      </c>
      <c r="CR83" s="110">
        <f t="shared" si="206"/>
      </c>
      <c r="CS83" s="110">
        <f t="shared" si="207"/>
      </c>
      <c r="CT83" s="110">
        <f t="shared" si="208"/>
      </c>
      <c r="CU83" s="110">
        <f t="shared" si="209"/>
      </c>
      <c r="CV83" s="110">
        <f t="shared" si="210"/>
      </c>
      <c r="CW83" s="110">
        <f t="shared" si="211"/>
      </c>
      <c r="CX83" s="110">
        <f t="shared" si="212"/>
      </c>
      <c r="CY83" s="110">
        <f t="shared" si="213"/>
      </c>
      <c r="CZ83" s="110">
        <f t="shared" si="214"/>
      </c>
      <c r="DA83" s="110">
        <f t="shared" si="215"/>
      </c>
      <c r="DB83" s="110">
        <f t="shared" si="216"/>
      </c>
      <c r="DC83" s="110">
        <f t="shared" si="217"/>
      </c>
      <c r="DD83" s="110">
        <f t="shared" si="218"/>
      </c>
      <c r="DE83" s="110">
        <f t="shared" si="219"/>
      </c>
      <c r="DF83" s="110">
        <f t="shared" si="220"/>
      </c>
      <c r="DG83" s="110">
        <f t="shared" si="221"/>
      </c>
      <c r="DH83" s="110">
        <f t="shared" si="222"/>
      </c>
      <c r="DI83" s="110">
        <f t="shared" si="223"/>
      </c>
      <c r="DJ83" s="110">
        <f t="shared" si="224"/>
      </c>
      <c r="DK83" s="110">
        <f t="shared" si="225"/>
      </c>
      <c r="DL83" s="110">
        <f t="shared" si="226"/>
      </c>
      <c r="DM83" s="110">
        <f t="shared" si="227"/>
      </c>
      <c r="DN83" s="110">
        <f t="shared" si="228"/>
      </c>
      <c r="DO83" s="110">
        <f t="shared" si="229"/>
      </c>
      <c r="DP83" s="110">
        <f t="shared" si="230"/>
      </c>
      <c r="DQ83" s="110">
        <f t="shared" si="231"/>
      </c>
      <c r="DR83" s="110">
        <f t="shared" si="232"/>
      </c>
      <c r="DS83" s="110">
        <f t="shared" si="233"/>
      </c>
      <c r="DT83" s="110">
        <f t="shared" si="234"/>
      </c>
      <c r="DU83" s="110">
        <f t="shared" si="235"/>
      </c>
      <c r="DV83" s="110">
        <f t="shared" si="236"/>
      </c>
      <c r="DW83" s="110">
        <f t="shared" si="237"/>
      </c>
      <c r="DX83" s="110">
        <f t="shared" si="238"/>
      </c>
      <c r="DY83" s="110">
        <f t="shared" si="239"/>
      </c>
      <c r="DZ83" s="110">
        <f t="shared" si="240"/>
      </c>
      <c r="EA83" s="110" t="str">
        <f t="shared" si="241"/>
        <v>70</v>
      </c>
      <c r="EB83" s="104">
        <f t="shared" si="344"/>
      </c>
      <c r="EC83" s="104">
        <f t="shared" si="345"/>
      </c>
      <c r="ED83" s="104" t="str">
        <f t="shared" si="346"/>
        <v>70</v>
      </c>
      <c r="EE83" s="104" t="str">
        <f t="shared" si="347"/>
        <v>70</v>
      </c>
      <c r="EF83" s="110">
        <f t="shared" si="242"/>
      </c>
      <c r="EG83" s="110">
        <f t="shared" si="243"/>
      </c>
      <c r="EH83" s="110">
        <f t="shared" si="244"/>
      </c>
      <c r="EI83" s="110">
        <f t="shared" si="245"/>
      </c>
      <c r="EJ83" s="110">
        <f t="shared" si="246"/>
      </c>
      <c r="EK83" s="110">
        <f t="shared" si="247"/>
      </c>
      <c r="EL83" s="110">
        <f t="shared" si="248"/>
      </c>
      <c r="EM83" s="110">
        <f t="shared" si="249"/>
      </c>
      <c r="EN83" s="110">
        <f t="shared" si="250"/>
      </c>
      <c r="EO83" s="110">
        <f t="shared" si="251"/>
      </c>
      <c r="EP83" s="110">
        <f t="shared" si="252"/>
      </c>
      <c r="EQ83" s="110">
        <f t="shared" si="253"/>
      </c>
      <c r="ER83" s="110">
        <f t="shared" si="254"/>
      </c>
      <c r="ES83" s="110">
        <f t="shared" si="255"/>
      </c>
      <c r="ET83" s="110">
        <f t="shared" si="256"/>
      </c>
      <c r="EU83" s="110">
        <f t="shared" si="257"/>
      </c>
      <c r="EV83" s="110">
        <f t="shared" si="258"/>
      </c>
      <c r="EW83" s="110">
        <f t="shared" si="259"/>
      </c>
      <c r="EX83" s="110">
        <f t="shared" si="260"/>
      </c>
      <c r="EY83" s="110">
        <f t="shared" si="261"/>
      </c>
      <c r="EZ83" s="110">
        <f t="shared" si="262"/>
      </c>
      <c r="FA83" s="110">
        <f t="shared" si="263"/>
      </c>
      <c r="FB83" s="110">
        <f t="shared" si="264"/>
      </c>
      <c r="FC83" s="110">
        <f t="shared" si="265"/>
      </c>
      <c r="FD83" s="110">
        <f t="shared" si="266"/>
      </c>
      <c r="FE83" s="110">
        <f t="shared" si="267"/>
      </c>
      <c r="FF83" s="110">
        <f t="shared" si="268"/>
      </c>
      <c r="FG83" s="110">
        <f t="shared" si="269"/>
      </c>
      <c r="FH83" s="110">
        <f t="shared" si="270"/>
      </c>
      <c r="FI83" s="110">
        <f t="shared" si="271"/>
      </c>
      <c r="FJ83" s="110">
        <f t="shared" si="272"/>
      </c>
      <c r="FK83" s="110">
        <f t="shared" si="273"/>
      </c>
      <c r="FL83" s="110">
        <f t="shared" si="274"/>
      </c>
      <c r="FM83" s="110">
        <f t="shared" si="275"/>
      </c>
      <c r="FN83" s="110">
        <f t="shared" si="276"/>
      </c>
      <c r="FO83" s="110">
        <f t="shared" si="277"/>
      </c>
      <c r="FP83" s="110">
        <f t="shared" si="278"/>
      </c>
      <c r="FQ83" s="110">
        <f t="shared" si="279"/>
      </c>
      <c r="FR83" s="110">
        <f t="shared" si="280"/>
      </c>
      <c r="FS83" s="110">
        <f t="shared" si="281"/>
      </c>
      <c r="FT83" s="110">
        <f t="shared" si="282"/>
      </c>
      <c r="FU83" s="110">
        <f t="shared" si="283"/>
      </c>
      <c r="FV83" s="110">
        <f t="shared" si="284"/>
      </c>
      <c r="FW83" s="110">
        <f t="shared" si="285"/>
      </c>
      <c r="FX83" s="110">
        <f t="shared" si="286"/>
      </c>
      <c r="FY83" s="110">
        <f t="shared" si="287"/>
      </c>
      <c r="FZ83" s="110">
        <f t="shared" si="288"/>
      </c>
      <c r="GA83" s="110">
        <f t="shared" si="289"/>
      </c>
      <c r="GB83" s="110">
        <f t="shared" si="290"/>
      </c>
      <c r="GC83" s="110">
        <f t="shared" si="291"/>
      </c>
      <c r="GD83" s="110">
        <f t="shared" si="292"/>
      </c>
      <c r="GE83" s="110">
        <f t="shared" si="293"/>
      </c>
      <c r="GF83" s="110">
        <f t="shared" si="294"/>
      </c>
      <c r="GG83" s="110">
        <f t="shared" si="295"/>
      </c>
      <c r="GH83" s="110">
        <f t="shared" si="296"/>
      </c>
      <c r="GI83" s="110">
        <f t="shared" si="297"/>
      </c>
      <c r="GJ83" s="110">
        <f t="shared" si="298"/>
      </c>
      <c r="GK83" s="110">
        <f t="shared" si="299"/>
      </c>
      <c r="GL83" s="110">
        <f t="shared" si="300"/>
      </c>
      <c r="GM83" s="110">
        <f t="shared" si="301"/>
      </c>
      <c r="GN83" s="110">
        <f t="shared" si="302"/>
      </c>
      <c r="GO83" s="110">
        <f t="shared" si="303"/>
      </c>
      <c r="GP83" s="110">
        <f t="shared" si="304"/>
      </c>
      <c r="GQ83" s="110">
        <f t="shared" si="305"/>
      </c>
      <c r="GR83" s="110">
        <f t="shared" si="306"/>
      </c>
      <c r="GS83" s="110">
        <f t="shared" si="307"/>
      </c>
      <c r="GT83" s="110">
        <f t="shared" si="308"/>
      </c>
      <c r="GU83" s="110">
        <f t="shared" si="309"/>
      </c>
      <c r="GV83" s="110">
        <f t="shared" si="310"/>
      </c>
      <c r="GW83" s="110">
        <f t="shared" si="311"/>
      </c>
      <c r="GX83" s="110">
        <f t="shared" si="312"/>
      </c>
      <c r="GY83" s="110">
        <f t="shared" si="313"/>
      </c>
      <c r="GZ83" s="110">
        <f t="shared" si="314"/>
      </c>
      <c r="HA83" s="110">
        <f t="shared" si="315"/>
      </c>
      <c r="HB83" s="110">
        <f t="shared" si="316"/>
      </c>
      <c r="HC83" s="110">
        <f t="shared" si="317"/>
      </c>
      <c r="HD83" s="110">
        <f t="shared" si="318"/>
      </c>
      <c r="HE83" s="110">
        <f t="shared" si="319"/>
      </c>
      <c r="HF83" s="110">
        <f t="shared" si="320"/>
      </c>
      <c r="HG83" s="110">
        <f t="shared" si="321"/>
      </c>
      <c r="HH83" s="110">
        <f t="shared" si="322"/>
      </c>
      <c r="HI83" s="110">
        <f t="shared" si="323"/>
      </c>
      <c r="HJ83" s="110">
        <f t="shared" si="324"/>
      </c>
      <c r="HK83" s="110">
        <f t="shared" si="325"/>
      </c>
      <c r="HL83" s="110">
        <f t="shared" si="326"/>
      </c>
      <c r="HM83" s="110">
        <f t="shared" si="327"/>
      </c>
      <c r="HN83" s="110">
        <f t="shared" si="328"/>
      </c>
      <c r="HO83" s="110">
        <f t="shared" si="329"/>
      </c>
      <c r="HP83" s="110">
        <f t="shared" si="330"/>
      </c>
      <c r="HQ83" s="110">
        <f t="shared" si="331"/>
      </c>
      <c r="HR83" s="110">
        <f t="shared" si="332"/>
        <v>70</v>
      </c>
      <c r="HT83" s="104">
        <f t="shared" si="333"/>
      </c>
      <c r="HU83" s="104">
        <f t="shared" si="334"/>
      </c>
      <c r="HV83" s="104" t="str">
        <f t="shared" si="335"/>
        <v>70</v>
      </c>
      <c r="HW83" s="104" t="str">
        <f t="shared" si="338"/>
        <v>70</v>
      </c>
    </row>
    <row r="84" ht="17.25" hidden="1"/>
    <row r="85" spans="32:47" ht="32.25" hidden="1"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40"/>
    </row>
    <row r="86" spans="32:47" ht="17.25" hidden="1"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2"/>
      <c r="AU86" s="143"/>
    </row>
    <row r="87" spans="32:47" ht="17.25" hidden="1"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2"/>
      <c r="AU87" s="143"/>
    </row>
    <row r="88" spans="32:47" ht="18" customHeight="1" hidden="1"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2"/>
      <c r="AU88" s="143"/>
    </row>
    <row r="89" spans="32:47" ht="18" customHeight="1" hidden="1"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2"/>
      <c r="AU89" s="143"/>
    </row>
    <row r="90" spans="32:47" ht="17.25" customHeight="1" hidden="1"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144"/>
      <c r="AU90" s="145"/>
    </row>
    <row r="91" spans="32:47" ht="17.25" customHeight="1" hidden="1"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2"/>
      <c r="AU91" s="143"/>
    </row>
    <row r="92" spans="32:47" ht="17.25" customHeight="1" hidden="1"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2"/>
      <c r="AU92" s="143"/>
    </row>
    <row r="93" spans="32:47" ht="17.25" hidden="1"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2"/>
      <c r="AU93" s="143"/>
    </row>
    <row r="94" spans="32:47" ht="17.25" hidden="1"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2"/>
      <c r="AU94" s="143"/>
    </row>
    <row r="95" spans="32:47" ht="17.25" hidden="1"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2"/>
      <c r="AU95" s="143"/>
    </row>
    <row r="96" spans="32:47" ht="17.25" hidden="1"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144"/>
      <c r="AU96" s="145"/>
    </row>
    <row r="97" spans="32:47" ht="17.25" hidden="1"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144"/>
      <c r="AU97" s="145"/>
    </row>
    <row r="98" spans="32:47" ht="17.25" hidden="1"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144"/>
      <c r="AU98" s="145"/>
    </row>
    <row r="99" spans="32:47" ht="17.25" hidden="1"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144"/>
      <c r="AU99" s="145"/>
    </row>
    <row r="100" spans="32:47" ht="17.25" hidden="1"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144"/>
      <c r="AU100" s="145"/>
    </row>
    <row r="101" spans="32:47" ht="17.25" hidden="1"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144"/>
      <c r="AU101" s="145"/>
    </row>
    <row r="102" spans="32:47" ht="17.25" hidden="1"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144"/>
      <c r="AU102" s="145"/>
    </row>
    <row r="103" spans="32:47" ht="17.25" hidden="1"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144"/>
      <c r="AU103" s="145"/>
    </row>
    <row r="104" spans="32:47" ht="17.25" hidden="1"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144"/>
      <c r="AU104" s="145"/>
    </row>
    <row r="105" spans="32:47" ht="17.25" hidden="1"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144"/>
      <c r="AU105" s="145"/>
    </row>
    <row r="106" spans="32:47" ht="17.25" hidden="1"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144"/>
      <c r="AU106" s="145"/>
    </row>
  </sheetData>
  <sheetProtection password="D335" sheet="1" objects="1" scenarios="1"/>
  <mergeCells count="158">
    <mergeCell ref="A10:B10"/>
    <mergeCell ref="E10:G10"/>
    <mergeCell ref="I10:AD10"/>
    <mergeCell ref="E6:F6"/>
    <mergeCell ref="I6:N6"/>
    <mergeCell ref="P6:U6"/>
    <mergeCell ref="W6:AB6"/>
    <mergeCell ref="E16:G16"/>
    <mergeCell ref="I16:AD16"/>
    <mergeCell ref="E11:G11"/>
    <mergeCell ref="I11:AD11"/>
    <mergeCell ref="E12:G12"/>
    <mergeCell ref="I12:AD12"/>
    <mergeCell ref="E13:G13"/>
    <mergeCell ref="I13:AD13"/>
    <mergeCell ref="A1:AU1"/>
    <mergeCell ref="A3:AU3"/>
    <mergeCell ref="E14:G14"/>
    <mergeCell ref="I14:AD14"/>
    <mergeCell ref="E15:G15"/>
    <mergeCell ref="I15:AD15"/>
    <mergeCell ref="E8:F8"/>
    <mergeCell ref="I8:N8"/>
    <mergeCell ref="P8:U8"/>
    <mergeCell ref="W8:AB8"/>
    <mergeCell ref="E23:G23"/>
    <mergeCell ref="E17:G17"/>
    <mergeCell ref="I17:AD17"/>
    <mergeCell ref="E18:G18"/>
    <mergeCell ref="I18:AD18"/>
    <mergeCell ref="E19:G19"/>
    <mergeCell ref="I19:AD19"/>
    <mergeCell ref="I23:AD23"/>
    <mergeCell ref="I28:AD28"/>
    <mergeCell ref="I24:AD24"/>
    <mergeCell ref="E25:G25"/>
    <mergeCell ref="I25:AD25"/>
    <mergeCell ref="E20:G20"/>
    <mergeCell ref="I20:AD20"/>
    <mergeCell ref="E21:G21"/>
    <mergeCell ref="I21:AD21"/>
    <mergeCell ref="E22:G22"/>
    <mergeCell ref="I22:AD22"/>
    <mergeCell ref="E24:G24"/>
    <mergeCell ref="E29:G29"/>
    <mergeCell ref="I29:AD29"/>
    <mergeCell ref="E30:G30"/>
    <mergeCell ref="I30:AD30"/>
    <mergeCell ref="E26:G26"/>
    <mergeCell ref="I26:AD26"/>
    <mergeCell ref="E27:G27"/>
    <mergeCell ref="I27:AD27"/>
    <mergeCell ref="E28:G28"/>
    <mergeCell ref="E31:G31"/>
    <mergeCell ref="I31:AD31"/>
    <mergeCell ref="E32:G32"/>
    <mergeCell ref="I32:AD32"/>
    <mergeCell ref="E33:G33"/>
    <mergeCell ref="I33:AD33"/>
    <mergeCell ref="E34:G34"/>
    <mergeCell ref="I34:AD34"/>
    <mergeCell ref="E35:G35"/>
    <mergeCell ref="I35:AD35"/>
    <mergeCell ref="E36:G36"/>
    <mergeCell ref="I36:AD36"/>
    <mergeCell ref="E37:G37"/>
    <mergeCell ref="I37:AD37"/>
    <mergeCell ref="E38:G38"/>
    <mergeCell ref="I38:AD38"/>
    <mergeCell ref="E39:G39"/>
    <mergeCell ref="I39:AD39"/>
    <mergeCell ref="E40:G40"/>
    <mergeCell ref="I40:AD40"/>
    <mergeCell ref="E41:G41"/>
    <mergeCell ref="I41:AD41"/>
    <mergeCell ref="E42:G42"/>
    <mergeCell ref="I42:AD42"/>
    <mergeCell ref="E43:G43"/>
    <mergeCell ref="I43:AD43"/>
    <mergeCell ref="E44:G44"/>
    <mergeCell ref="I44:AD44"/>
    <mergeCell ref="E45:G45"/>
    <mergeCell ref="I45:AD45"/>
    <mergeCell ref="E46:G46"/>
    <mergeCell ref="I46:AD46"/>
    <mergeCell ref="E47:G47"/>
    <mergeCell ref="I47:AD47"/>
    <mergeCell ref="E48:G48"/>
    <mergeCell ref="I48:AD48"/>
    <mergeCell ref="E49:G49"/>
    <mergeCell ref="I49:AD49"/>
    <mergeCell ref="E50:G50"/>
    <mergeCell ref="I50:AD50"/>
    <mergeCell ref="E53:G53"/>
    <mergeCell ref="I53:AD53"/>
    <mergeCell ref="E54:G54"/>
    <mergeCell ref="I54:AD54"/>
    <mergeCell ref="E55:G55"/>
    <mergeCell ref="I55:AD55"/>
    <mergeCell ref="E56:G56"/>
    <mergeCell ref="I56:AD56"/>
    <mergeCell ref="E57:G57"/>
    <mergeCell ref="I57:AD57"/>
    <mergeCell ref="E58:G58"/>
    <mergeCell ref="I58:AD58"/>
    <mergeCell ref="E59:G59"/>
    <mergeCell ref="I59:AD59"/>
    <mergeCell ref="E60:G60"/>
    <mergeCell ref="I60:AD60"/>
    <mergeCell ref="E61:G61"/>
    <mergeCell ref="I61:AD61"/>
    <mergeCell ref="E62:G62"/>
    <mergeCell ref="I62:AD62"/>
    <mergeCell ref="E63:G63"/>
    <mergeCell ref="I63:AD63"/>
    <mergeCell ref="E64:G64"/>
    <mergeCell ref="I64:AD64"/>
    <mergeCell ref="E65:G65"/>
    <mergeCell ref="I65:AD65"/>
    <mergeCell ref="E66:G66"/>
    <mergeCell ref="I66:AD66"/>
    <mergeCell ref="E67:G67"/>
    <mergeCell ref="I67:AD67"/>
    <mergeCell ref="E68:G68"/>
    <mergeCell ref="I68:AD68"/>
    <mergeCell ref="E69:G69"/>
    <mergeCell ref="I69:AD69"/>
    <mergeCell ref="E70:G70"/>
    <mergeCell ref="I70:AD70"/>
    <mergeCell ref="E71:G71"/>
    <mergeCell ref="I71:AD71"/>
    <mergeCell ref="I77:AD77"/>
    <mergeCell ref="E78:G78"/>
    <mergeCell ref="E72:G72"/>
    <mergeCell ref="I72:AD72"/>
    <mergeCell ref="E73:G73"/>
    <mergeCell ref="I73:AD73"/>
    <mergeCell ref="E74:G74"/>
    <mergeCell ref="I74:AD74"/>
    <mergeCell ref="A52:B52"/>
    <mergeCell ref="E52:G52"/>
    <mergeCell ref="I52:AD52"/>
    <mergeCell ref="E79:G79"/>
    <mergeCell ref="I79:AD79"/>
    <mergeCell ref="E75:G75"/>
    <mergeCell ref="I75:AD75"/>
    <mergeCell ref="E76:G76"/>
    <mergeCell ref="I76:AD76"/>
    <mergeCell ref="E77:G77"/>
    <mergeCell ref="E80:G80"/>
    <mergeCell ref="I78:AD78"/>
    <mergeCell ref="E82:G82"/>
    <mergeCell ref="I82:AD82"/>
    <mergeCell ref="E83:G83"/>
    <mergeCell ref="I83:AD83"/>
    <mergeCell ref="I80:AD80"/>
    <mergeCell ref="E81:G81"/>
    <mergeCell ref="I81:AD81"/>
  </mergeCells>
  <dataValidations count="4">
    <dataValidation allowBlank="1" showInputMessage="1" showErrorMessage="1" imeMode="off" sqref="AF51:AQ51 AR53:AU83 AR11:AU51"/>
    <dataValidation type="list" allowBlank="1" showInputMessage="1" showErrorMessage="1" imeMode="hiragana" sqref="AF11:AQ11">
      <formula1>$BH$10:$BH$19</formula1>
    </dataValidation>
    <dataValidation type="list" allowBlank="1" showInputMessage="1" showErrorMessage="1" sqref="H6 H8">
      <formula1>$AV$1:$AV$4</formula1>
    </dataValidation>
    <dataValidation type="list" allowBlank="1" showInputMessage="1" showErrorMessage="1" imeMode="hiragana" sqref="AF53:AQ83 AF12:AQ50">
      <formula1>$IB$11:$IB$19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7" r:id="rId2"/>
  <rowBreaks count="1" manualBreakCount="1">
    <brk id="51" max="4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B130"/>
  <sheetViews>
    <sheetView showGridLines="0" view="pageBreakPreview" zoomScaleSheetLayoutView="100" zoomScalePageLayoutView="0" workbookViewId="0" topLeftCell="A1">
      <selection activeCell="A1" sqref="A1:X1"/>
    </sheetView>
  </sheetViews>
  <sheetFormatPr defaultColWidth="0" defaultRowHeight="15" zeroHeight="1"/>
  <cols>
    <col min="1" max="1" width="12.00390625" style="192" customWidth="1"/>
    <col min="2" max="4" width="7.00390625" style="192" customWidth="1"/>
    <col min="5" max="6" width="7.8515625" style="192" customWidth="1"/>
    <col min="7" max="8" width="7.00390625" style="192" customWidth="1"/>
    <col min="9" max="10" width="7.8515625" style="192" customWidth="1"/>
    <col min="11" max="12" width="7.00390625" style="192" customWidth="1"/>
    <col min="13" max="13" width="11.7109375" style="192" customWidth="1"/>
    <col min="14" max="14" width="8.57421875" style="192" customWidth="1"/>
    <col min="15" max="15" width="20.57421875" style="192" customWidth="1"/>
    <col min="16" max="16" width="13.421875" style="192" customWidth="1"/>
    <col min="17" max="17" width="1.7109375" style="192" customWidth="1"/>
    <col min="18" max="20" width="19.28125" style="192" customWidth="1"/>
    <col min="21" max="21" width="1.8515625" style="192" customWidth="1"/>
    <col min="22" max="24" width="19.28125" style="192" customWidth="1"/>
    <col min="25" max="25" width="0.42578125" style="192" customWidth="1"/>
    <col min="26" max="236" width="0" style="192" hidden="1" customWidth="1"/>
    <col min="237" max="16384" width="9.00390625" style="192" hidden="1" customWidth="1"/>
  </cols>
  <sheetData>
    <row r="1" spans="1:236" s="148" customFormat="1" ht="38.25" customHeight="1" thickBot="1">
      <c r="A1" s="338" t="s">
        <v>85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IB1" s="149"/>
    </row>
    <row r="2" spans="1:24" s="150" customFormat="1" ht="93" customHeight="1" thickTop="1">
      <c r="A2" s="321" t="s">
        <v>46</v>
      </c>
      <c r="B2" s="301"/>
      <c r="C2" s="322">
        <f>ROUNDDOWN(SUM('私の履歴整理表（ご夫婦用）'!AS11:AS50,'私の履歴整理表（ご夫婦用）'!AS53:AS83),0)</f>
        <v>0</v>
      </c>
      <c r="D2" s="323"/>
      <c r="E2" s="324" t="s">
        <v>47</v>
      </c>
      <c r="F2" s="301"/>
      <c r="G2" s="322">
        <f>SUM('私の履歴整理表（ご夫婦用）'!AT53:AT83,'私の履歴整理表（ご夫婦用）'!AT11:AT50)</f>
        <v>0</v>
      </c>
      <c r="H2" s="325"/>
      <c r="I2" s="319" t="s">
        <v>48</v>
      </c>
      <c r="J2" s="320"/>
      <c r="K2" s="313">
        <f>SUM('私の履歴整理表（ご夫婦用）'!AR11:AR50,'私の履歴整理表（ご夫婦用）'!AR53:AR83)</f>
        <v>0</v>
      </c>
      <c r="L2" s="314"/>
      <c r="M2" s="300" t="s">
        <v>49</v>
      </c>
      <c r="N2" s="301"/>
      <c r="O2" s="328">
        <f>C2+K2+G2+K3</f>
        <v>0</v>
      </c>
      <c r="P2" s="329"/>
      <c r="R2" s="151" t="s">
        <v>50</v>
      </c>
      <c r="S2" s="152">
        <f>COUNTIF('私の履歴整理表（ご夫婦用）'!AF11:AQ50,"納")+COUNTIF('私の履歴整理表（ご夫婦用）'!AF53:AQ83,"納")</f>
        <v>0</v>
      </c>
      <c r="T2" s="153" t="s">
        <v>51</v>
      </c>
      <c r="U2" s="154"/>
      <c r="V2" s="152">
        <f>COUNTIF('私の履歴整理表（ご夫婦用）'!AF11:AQ50,"免")+COUNTIF('私の履歴整理表（ご夫婦用）'!AF53:AQ83,"免")</f>
        <v>0</v>
      </c>
      <c r="W2" s="155" t="s">
        <v>52</v>
      </c>
      <c r="X2" s="152">
        <f>COUNTIF('私の履歴整理表（ご夫婦用）'!AF11:AQ50,"3号")+COUNTIF('私の履歴整理表（ご夫婦用）'!AF53:AQ83,"3号")</f>
        <v>0</v>
      </c>
    </row>
    <row r="3" spans="1:24" s="150" customFormat="1" ht="93" customHeight="1" thickBot="1">
      <c r="A3" s="346" t="s">
        <v>53</v>
      </c>
      <c r="B3" s="303"/>
      <c r="C3" s="347">
        <f>COUNTIF('私の履歴整理表（ご夫婦用）'!AF11:AQ50,"厚")+COUNTIF('私の履歴整理表（ご夫婦用）'!AF11:AQ50,"船")+COUNTIF('私の履歴整理表（ご夫婦用）'!AF53:AQ83,"厚")+COUNTIF('私の履歴整理表（ご夫婦用）'!AF53:AQ83,"船")</f>
        <v>0</v>
      </c>
      <c r="D3" s="333"/>
      <c r="E3" s="332"/>
      <c r="F3" s="303"/>
      <c r="G3" s="303"/>
      <c r="H3" s="333"/>
      <c r="I3" s="334" t="s">
        <v>54</v>
      </c>
      <c r="J3" s="335"/>
      <c r="K3" s="336">
        <f>SUM('私の履歴整理表（ご夫婦用）'!AU11:AU50,'私の履歴整理表（ご夫婦用）'!AU53:AU83)</f>
        <v>0</v>
      </c>
      <c r="L3" s="337"/>
      <c r="M3" s="302"/>
      <c r="N3" s="303"/>
      <c r="O3" s="330"/>
      <c r="P3" s="331"/>
      <c r="R3" s="156" t="s">
        <v>55</v>
      </c>
      <c r="S3" s="152">
        <f>COUNTIF('私の履歴整理表（ご夫婦用）'!AF11:AQ50,"任")+COUNTIF('私の履歴整理表（ご夫婦用）'!AF53:AQ83,"任")</f>
        <v>0</v>
      </c>
      <c r="T3" s="157" t="s">
        <v>56</v>
      </c>
      <c r="U3" s="154"/>
      <c r="V3" s="152">
        <f>COUNTIF('私の履歴整理表（ご夫婦用）'!AF11:AQ50,"未納")+COUNTIF('私の履歴整理表（ご夫婦用）'!AF53:AQ83,"未納")</f>
        <v>0</v>
      </c>
      <c r="W3" s="157" t="s">
        <v>57</v>
      </c>
      <c r="X3" s="158" t="e">
        <f>V3/(C3+K2+G2+V3)</f>
        <v>#DIV/0!</v>
      </c>
    </row>
    <row r="4" spans="1:24" s="150" customFormat="1" ht="33.75" customHeight="1" thickBot="1" thickTop="1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162"/>
      <c r="R4" s="163" t="s">
        <v>84</v>
      </c>
      <c r="S4" s="163"/>
      <c r="T4" s="163"/>
      <c r="U4" s="163"/>
      <c r="V4" s="164"/>
      <c r="W4" s="164"/>
      <c r="X4" s="164"/>
    </row>
    <row r="5" spans="1:24" s="150" customFormat="1" ht="92.25" customHeight="1" thickBot="1">
      <c r="A5" s="315" t="s">
        <v>74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7" t="s">
        <v>75</v>
      </c>
      <c r="M5" s="318"/>
      <c r="N5" s="165" t="s">
        <v>76</v>
      </c>
      <c r="O5" s="166" t="s">
        <v>77</v>
      </c>
      <c r="P5" s="167" t="s">
        <v>78</v>
      </c>
      <c r="Q5" s="168"/>
      <c r="R5" s="169" t="s">
        <v>69</v>
      </c>
      <c r="S5" s="170" t="s">
        <v>66</v>
      </c>
      <c r="T5" s="169" t="s">
        <v>67</v>
      </c>
      <c r="U5" s="171"/>
      <c r="V5" s="169" t="s">
        <v>70</v>
      </c>
      <c r="W5" s="169" t="s">
        <v>66</v>
      </c>
      <c r="X5" s="169" t="s">
        <v>67</v>
      </c>
    </row>
    <row r="6" spans="1:24" s="150" customFormat="1" ht="78" customHeight="1" thickTop="1">
      <c r="A6" s="310" t="s">
        <v>79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42">
        <f>O2</f>
        <v>0</v>
      </c>
      <c r="M6" s="343"/>
      <c r="N6" s="172" t="s">
        <v>83</v>
      </c>
      <c r="O6" s="152">
        <f>VLOOKUP('私の履歴整理表（ご夫婦用）'!$B$11,$A$73:$F$130,5)</f>
        <v>240</v>
      </c>
      <c r="P6" s="173" t="str">
        <f>IF(L6&gt;=O6,"要件あり","要件なし")</f>
        <v>要件なし</v>
      </c>
      <c r="Q6" s="174">
        <f>IF(P7="要件あり",1,"")</f>
      </c>
      <c r="R6" s="175" t="s">
        <v>71</v>
      </c>
      <c r="S6" s="214"/>
      <c r="T6" s="176">
        <f>S6</f>
        <v>0</v>
      </c>
      <c r="U6" s="163"/>
      <c r="V6" s="177" t="s">
        <v>71</v>
      </c>
      <c r="W6" s="214"/>
      <c r="X6" s="178">
        <f>W6</f>
        <v>0</v>
      </c>
    </row>
    <row r="7" spans="1:24" s="150" customFormat="1" ht="78" customHeight="1" thickBot="1">
      <c r="A7" s="310" t="s">
        <v>80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44">
        <f>IF('私の履歴整理表（ご夫婦用）'!B11&lt;=20546,C2+G2,"")</f>
        <v>0</v>
      </c>
      <c r="M7" s="345"/>
      <c r="N7" s="172" t="str">
        <f>IF('私の履歴整理表（ご夫婦用）'!B11&lt;=20546,"/","")</f>
        <v>/</v>
      </c>
      <c r="O7" s="152">
        <f>IF('私の履歴整理表（ご夫婦用）'!B11&lt;=20546,VLOOKUP('私の履歴整理表（ご夫婦用）'!$B$11,$A$73:$F$130,2),"")</f>
        <v>240</v>
      </c>
      <c r="P7" s="173" t="str">
        <f>IF('私の履歴整理表（ご夫婦用）'!B11&lt;=20546,IF(L7&gt;=O7,"要件あり","要件なし"),"")</f>
        <v>要件なし</v>
      </c>
      <c r="Q7" s="174">
        <f>IF(P8="要件あり",1,"")</f>
      </c>
      <c r="R7" s="179" t="s">
        <v>72</v>
      </c>
      <c r="S7" s="215"/>
      <c r="T7" s="176">
        <f>S7*4/3</f>
        <v>0</v>
      </c>
      <c r="U7" s="163"/>
      <c r="V7" s="180" t="s">
        <v>72</v>
      </c>
      <c r="W7" s="215"/>
      <c r="X7" s="178">
        <f>W7*4/3</f>
        <v>0</v>
      </c>
    </row>
    <row r="8" spans="1:24" s="150" customFormat="1" ht="78" customHeight="1" thickBot="1" thickTop="1">
      <c r="A8" s="310" t="s">
        <v>81</v>
      </c>
      <c r="B8" s="311"/>
      <c r="C8" s="311"/>
      <c r="D8" s="311"/>
      <c r="E8" s="311"/>
      <c r="F8" s="311"/>
      <c r="G8" s="311"/>
      <c r="H8" s="311"/>
      <c r="I8" s="311"/>
      <c r="J8" s="311"/>
      <c r="K8" s="312"/>
      <c r="L8" s="340">
        <f>IF('私の履歴整理表（ご夫婦用）'!B11&lt;=18719,IF(T10=0,X10,(IF(X10=0,T10,""))),"")</f>
        <v>0</v>
      </c>
      <c r="M8" s="341"/>
      <c r="N8" s="172" t="str">
        <f>IF('私の履歴整理表（ご夫婦用）'!B11&lt;=18719,"/","")</f>
        <v>/</v>
      </c>
      <c r="O8" s="152">
        <f>IF('私の履歴整理表（ご夫婦用）'!B11&lt;=18719,VLOOKUP('私の履歴整理表（ご夫婦用）'!$B$11,$A$73:$F$130,3),"")</f>
        <v>180</v>
      </c>
      <c r="P8" s="173" t="str">
        <f>IF('私の履歴整理表（ご夫婦用）'!B11&lt;=18719,IF(L8&gt;=O8,"要件あり","要件なし"),"")</f>
        <v>要件なし</v>
      </c>
      <c r="Q8" s="174">
        <f>IF(P6="要件あり",1,"")</f>
      </c>
      <c r="R8" s="179" t="s">
        <v>86</v>
      </c>
      <c r="S8" s="215"/>
      <c r="T8" s="176">
        <f>S8*6/5</f>
        <v>0</v>
      </c>
      <c r="U8" s="163"/>
      <c r="V8" s="180" t="s">
        <v>86</v>
      </c>
      <c r="W8" s="215"/>
      <c r="X8" s="178">
        <f>W8*6/5</f>
        <v>0</v>
      </c>
    </row>
    <row r="9" spans="1:24" s="150" customFormat="1" ht="78" customHeight="1" thickBot="1" thickTop="1">
      <c r="A9" s="306" t="s">
        <v>82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4">
        <f>IF('私の履歴整理表（ご夫婦用）'!B11&lt;=5936,K2,"")</f>
      </c>
      <c r="M9" s="305"/>
      <c r="N9" s="181">
        <f>IF('私の履歴整理表（ご夫婦用）'!B11&lt;=5936,"/","")</f>
      </c>
      <c r="O9" s="182">
        <f>IF('私の履歴整理表（ご夫婦用）'!B11&lt;=5936,VLOOKUP('私の履歴整理表（ご夫婦用）'!$B$11,$A$73:$F$130,6),"")</f>
      </c>
      <c r="P9" s="183">
        <f>IF('私の履歴整理表（ご夫婦用）'!B11&lt;=5936,IF(O9=0,"要件なし",IF(L9&gt;=O9,"要件あり","要件なし")),"")</f>
      </c>
      <c r="Q9" s="174">
        <f>IF(P9="要件あり",1,"")</f>
      </c>
      <c r="R9" s="184" t="s">
        <v>73</v>
      </c>
      <c r="S9" s="216"/>
      <c r="T9" s="185">
        <f>S9</f>
        <v>0</v>
      </c>
      <c r="U9" s="163"/>
      <c r="V9" s="186" t="s">
        <v>73</v>
      </c>
      <c r="W9" s="216"/>
      <c r="X9" s="187">
        <f>W9</f>
        <v>0</v>
      </c>
    </row>
    <row r="10" spans="17:24" s="150" customFormat="1" ht="79.5" customHeight="1">
      <c r="Q10" s="188"/>
      <c r="R10" s="189" t="s">
        <v>68</v>
      </c>
      <c r="S10" s="190">
        <f>SUM(S6:S9)</f>
        <v>0</v>
      </c>
      <c r="T10" s="191">
        <f>ROUNDDOWN(SUM(T6:T9),0)</f>
        <v>0</v>
      </c>
      <c r="U10" s="163"/>
      <c r="V10" s="189" t="s">
        <v>68</v>
      </c>
      <c r="W10" s="190">
        <f>SUM(W6:W9)</f>
        <v>0</v>
      </c>
      <c r="X10" s="191">
        <f>ROUNDDOWN(SUM(X6:X9),0)</f>
        <v>0</v>
      </c>
    </row>
    <row r="11" spans="1:24" ht="28.5">
      <c r="A11" s="308" t="str">
        <f>IF(SUM(Q6:Q9)=0,"↓↓↓ただし、下記の場合は、老齢基礎年金の受給要件は満たしています。↓↓↓","")</f>
        <v>↓↓↓ただし、下記の場合は、老齢基礎年金の受給要件は満たしています。↓↓↓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</row>
    <row r="12" spans="1:24" ht="24">
      <c r="A12" s="193" t="str">
        <f>IF(SUM(Q6:Q9)=0,"○昭和２９年４月以前から引き続く１５年間に坑内員として１２年以上加入した場合","")</f>
        <v>○昭和２９年４月以前から引き続く１５年間に坑内員として１２年以上加入した場合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</row>
    <row r="13" spans="1:24" ht="24">
      <c r="A13" s="193" t="str">
        <f>IF(SUM(Q6:Q9)=0,"○昭和２７年４月１日以前に生まれた方で、昭和６１年３月３１日までに、漁船員の特例（実期間　１１年３ヶ月以上）を満たしている場合","")</f>
        <v>○昭和２７年４月１日以前に生まれた方で、昭和６１年３月３１日までに、漁船員の特例（実期間　１１年３ヶ月以上）を満たしている場合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</row>
    <row r="14" spans="1:24" ht="24">
      <c r="A14" s="193" t="str">
        <f>IF(SUM(Q6:Q9)=0,"○退職共済年金の特例受給の資格期間を満たしている場合","")</f>
        <v>○退職共済年金の特例受給の資格期間を満たしている場合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</row>
    <row r="15" spans="1:24" ht="24">
      <c r="A15" s="193" t="str">
        <f>IF(SUM(Q6:Q9)=0,"○恩給などの旧制度で老齢（退職）給付を受けられる場合","")</f>
        <v>○恩給などの旧制度で老齢（退職）給付を受けられる場合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</row>
    <row r="16" ht="21" hidden="1"/>
    <row r="17" ht="21" hidden="1"/>
    <row r="18" ht="21" hidden="1"/>
    <row r="19" ht="21" hidden="1"/>
    <row r="20" ht="21" hidden="1"/>
    <row r="21" ht="21" hidden="1"/>
    <row r="22" ht="21" hidden="1"/>
    <row r="23" ht="21" hidden="1"/>
    <row r="24" ht="21" hidden="1"/>
    <row r="25" ht="21" hidden="1"/>
    <row r="26" ht="21" hidden="1"/>
    <row r="27" ht="21" hidden="1"/>
    <row r="28" ht="21" hidden="1"/>
    <row r="29" ht="21" hidden="1"/>
    <row r="30" ht="21" hidden="1"/>
    <row r="31" ht="21" hidden="1"/>
    <row r="32" ht="21" hidden="1"/>
    <row r="33" ht="21" hidden="1"/>
    <row r="34" ht="21" hidden="1"/>
    <row r="35" ht="21" hidden="1"/>
    <row r="36" ht="21" hidden="1"/>
    <row r="37" ht="21" hidden="1"/>
    <row r="38" ht="21" hidden="1"/>
    <row r="39" ht="21" hidden="1"/>
    <row r="40" ht="21" hidden="1"/>
    <row r="41" ht="21" hidden="1"/>
    <row r="42" ht="21" hidden="1"/>
    <row r="43" ht="21" hidden="1"/>
    <row r="44" ht="21" hidden="1"/>
    <row r="45" ht="21" hidden="1"/>
    <row r="46" ht="21" hidden="1"/>
    <row r="47" ht="21" hidden="1"/>
    <row r="48" ht="21" hidden="1"/>
    <row r="49" ht="21" hidden="1"/>
    <row r="50" ht="21" hidden="1"/>
    <row r="51" ht="21" hidden="1"/>
    <row r="52" ht="21" hidden="1"/>
    <row r="53" ht="21" hidden="1"/>
    <row r="54" ht="21" hidden="1"/>
    <row r="55" ht="21" hidden="1"/>
    <row r="56" ht="21" hidden="1"/>
    <row r="57" ht="21" hidden="1"/>
    <row r="58" ht="21" hidden="1"/>
    <row r="59" ht="21" hidden="1"/>
    <row r="60" ht="21" hidden="1"/>
    <row r="61" ht="21" hidden="1"/>
    <row r="62" ht="21" hidden="1"/>
    <row r="63" ht="21" hidden="1"/>
    <row r="64" ht="21" hidden="1"/>
    <row r="65" ht="21" hidden="1"/>
    <row r="66" ht="21" hidden="1"/>
    <row r="67" ht="21" hidden="1"/>
    <row r="68" ht="21" hidden="1"/>
    <row r="69" ht="21" hidden="1"/>
    <row r="70" ht="21" hidden="1"/>
    <row r="71" spans="1:6" ht="21" hidden="1">
      <c r="A71" s="326" t="s">
        <v>7</v>
      </c>
      <c r="B71" s="327" t="s">
        <v>58</v>
      </c>
      <c r="C71" s="327"/>
      <c r="D71" s="327" t="s">
        <v>59</v>
      </c>
      <c r="E71" s="327"/>
      <c r="F71" s="195" t="s">
        <v>60</v>
      </c>
    </row>
    <row r="72" spans="1:6" ht="21" hidden="1">
      <c r="A72" s="326"/>
      <c r="B72" s="196" t="s">
        <v>61</v>
      </c>
      <c r="C72" s="196" t="s">
        <v>62</v>
      </c>
      <c r="D72" s="196" t="s">
        <v>63</v>
      </c>
      <c r="E72" s="196" t="s">
        <v>64</v>
      </c>
      <c r="F72" s="196" t="s">
        <v>65</v>
      </c>
    </row>
    <row r="73" spans="1:6" ht="21" hidden="1">
      <c r="A73" s="197">
        <v>0</v>
      </c>
      <c r="B73" s="195">
        <v>240</v>
      </c>
      <c r="C73" s="195">
        <v>180</v>
      </c>
      <c r="D73" s="195">
        <v>120</v>
      </c>
      <c r="E73" s="195">
        <v>120</v>
      </c>
      <c r="F73" s="195">
        <v>48</v>
      </c>
    </row>
    <row r="74" spans="1:6" ht="21" hidden="1">
      <c r="A74" s="197">
        <v>4110</v>
      </c>
      <c r="B74" s="195">
        <v>240</v>
      </c>
      <c r="C74" s="195">
        <v>180</v>
      </c>
      <c r="D74" s="195">
        <v>300</v>
      </c>
      <c r="E74" s="195">
        <v>120</v>
      </c>
      <c r="F74" s="195">
        <v>48</v>
      </c>
    </row>
    <row r="75" spans="1:6" ht="21" hidden="1">
      <c r="A75" s="197">
        <v>4476</v>
      </c>
      <c r="B75" s="195">
        <v>240</v>
      </c>
      <c r="C75" s="195">
        <v>180</v>
      </c>
      <c r="D75" s="195">
        <v>300</v>
      </c>
      <c r="E75" s="195">
        <v>120</v>
      </c>
      <c r="F75" s="195">
        <v>60</v>
      </c>
    </row>
    <row r="76" spans="1:6" ht="21" hidden="1">
      <c r="A76" s="197">
        <v>4841</v>
      </c>
      <c r="B76" s="195">
        <v>240</v>
      </c>
      <c r="C76" s="195">
        <v>180</v>
      </c>
      <c r="D76" s="195">
        <v>300</v>
      </c>
      <c r="E76" s="195">
        <v>120</v>
      </c>
      <c r="F76" s="195">
        <v>72</v>
      </c>
    </row>
    <row r="77" spans="1:6" ht="21" hidden="1">
      <c r="A77" s="197">
        <v>5206</v>
      </c>
      <c r="B77" s="195">
        <v>240</v>
      </c>
      <c r="C77" s="195">
        <v>180</v>
      </c>
      <c r="D77" s="195">
        <v>300</v>
      </c>
      <c r="E77" s="195">
        <v>120</v>
      </c>
      <c r="F77" s="195">
        <v>84</v>
      </c>
    </row>
    <row r="78" spans="1:6" ht="21" hidden="1">
      <c r="A78" s="197">
        <v>5571</v>
      </c>
      <c r="B78" s="195">
        <v>240</v>
      </c>
      <c r="C78" s="195">
        <v>180</v>
      </c>
      <c r="D78" s="195">
        <v>300</v>
      </c>
      <c r="E78" s="195">
        <v>120</v>
      </c>
      <c r="F78" s="195">
        <v>84</v>
      </c>
    </row>
    <row r="79" spans="1:6" ht="21" hidden="1">
      <c r="A79" s="197">
        <v>5937</v>
      </c>
      <c r="B79" s="195">
        <v>240</v>
      </c>
      <c r="C79" s="195">
        <v>180</v>
      </c>
      <c r="D79" s="195">
        <v>300</v>
      </c>
      <c r="E79" s="195">
        <v>132</v>
      </c>
      <c r="F79" s="195">
        <v>0</v>
      </c>
    </row>
    <row r="80" spans="1:6" ht="21" hidden="1">
      <c r="A80" s="197">
        <v>6302</v>
      </c>
      <c r="B80" s="195">
        <v>240</v>
      </c>
      <c r="C80" s="195">
        <v>180</v>
      </c>
      <c r="D80" s="195">
        <v>300</v>
      </c>
      <c r="E80" s="195">
        <v>144</v>
      </c>
      <c r="F80" s="195">
        <v>0</v>
      </c>
    </row>
    <row r="81" spans="1:6" ht="21" hidden="1">
      <c r="A81" s="197">
        <v>6667</v>
      </c>
      <c r="B81" s="195">
        <v>240</v>
      </c>
      <c r="C81" s="195">
        <v>180</v>
      </c>
      <c r="D81" s="195">
        <v>300</v>
      </c>
      <c r="E81" s="195">
        <v>156</v>
      </c>
      <c r="F81" s="195">
        <v>0</v>
      </c>
    </row>
    <row r="82" spans="1:6" ht="21" hidden="1">
      <c r="A82" s="197">
        <v>7032</v>
      </c>
      <c r="B82" s="195">
        <v>240</v>
      </c>
      <c r="C82" s="195">
        <v>180</v>
      </c>
      <c r="D82" s="195">
        <v>300</v>
      </c>
      <c r="E82" s="195">
        <v>168</v>
      </c>
      <c r="F82" s="195">
        <v>0</v>
      </c>
    </row>
    <row r="83" spans="1:6" ht="21" hidden="1">
      <c r="A83" s="197">
        <v>7398</v>
      </c>
      <c r="B83" s="195">
        <v>240</v>
      </c>
      <c r="C83" s="195">
        <v>180</v>
      </c>
      <c r="D83" s="195">
        <v>300</v>
      </c>
      <c r="E83" s="195">
        <v>180</v>
      </c>
      <c r="F83" s="195">
        <v>0</v>
      </c>
    </row>
    <row r="84" spans="1:6" ht="21" hidden="1">
      <c r="A84" s="197">
        <v>7763</v>
      </c>
      <c r="B84" s="195">
        <v>240</v>
      </c>
      <c r="C84" s="195">
        <v>180</v>
      </c>
      <c r="D84" s="195">
        <v>300</v>
      </c>
      <c r="E84" s="195">
        <v>192</v>
      </c>
      <c r="F84" s="195">
        <v>0</v>
      </c>
    </row>
    <row r="85" spans="1:6" ht="21" hidden="1">
      <c r="A85" s="197">
        <v>8128</v>
      </c>
      <c r="B85" s="195">
        <v>240</v>
      </c>
      <c r="C85" s="195">
        <v>180</v>
      </c>
      <c r="D85" s="195">
        <v>300</v>
      </c>
      <c r="E85" s="195">
        <v>204</v>
      </c>
      <c r="F85" s="195">
        <v>0</v>
      </c>
    </row>
    <row r="86" spans="1:6" ht="21" hidden="1">
      <c r="A86" s="197">
        <v>8493</v>
      </c>
      <c r="B86" s="195">
        <v>240</v>
      </c>
      <c r="C86" s="195">
        <v>180</v>
      </c>
      <c r="D86" s="195">
        <v>300</v>
      </c>
      <c r="E86" s="195">
        <v>216</v>
      </c>
      <c r="F86" s="195">
        <v>0</v>
      </c>
    </row>
    <row r="87" spans="1:6" ht="21" hidden="1">
      <c r="A87" s="197">
        <v>8859</v>
      </c>
      <c r="B87" s="195">
        <v>240</v>
      </c>
      <c r="C87" s="195">
        <v>180</v>
      </c>
      <c r="D87" s="195">
        <v>300</v>
      </c>
      <c r="E87" s="195">
        <v>228</v>
      </c>
      <c r="F87" s="195">
        <v>0</v>
      </c>
    </row>
    <row r="88" spans="1:6" ht="21" hidden="1">
      <c r="A88" s="197">
        <v>9224</v>
      </c>
      <c r="B88" s="195">
        <v>240</v>
      </c>
      <c r="C88" s="195">
        <v>180</v>
      </c>
      <c r="D88" s="195">
        <v>300</v>
      </c>
      <c r="E88" s="195">
        <v>240</v>
      </c>
      <c r="F88" s="195">
        <v>0</v>
      </c>
    </row>
    <row r="89" spans="1:6" ht="21" hidden="1">
      <c r="A89" s="197">
        <v>9589</v>
      </c>
      <c r="B89" s="195">
        <v>240</v>
      </c>
      <c r="C89" s="195">
        <v>180</v>
      </c>
      <c r="D89" s="195">
        <v>300</v>
      </c>
      <c r="E89" s="195">
        <v>252</v>
      </c>
      <c r="F89" s="195">
        <v>0</v>
      </c>
    </row>
    <row r="90" spans="1:6" ht="21" hidden="1">
      <c r="A90" s="197">
        <v>9954</v>
      </c>
      <c r="B90" s="195">
        <v>240</v>
      </c>
      <c r="C90" s="195">
        <v>180</v>
      </c>
      <c r="D90" s="195">
        <v>300</v>
      </c>
      <c r="E90" s="195">
        <v>264</v>
      </c>
      <c r="F90" s="195">
        <v>0</v>
      </c>
    </row>
    <row r="91" spans="1:6" ht="21" hidden="1">
      <c r="A91" s="197">
        <v>10320</v>
      </c>
      <c r="B91" s="195">
        <v>240</v>
      </c>
      <c r="C91" s="195">
        <v>180</v>
      </c>
      <c r="D91" s="195">
        <v>300</v>
      </c>
      <c r="E91" s="195">
        <v>276</v>
      </c>
      <c r="F91" s="195">
        <v>0</v>
      </c>
    </row>
    <row r="92" spans="1:6" ht="21" hidden="1">
      <c r="A92" s="197">
        <v>10685</v>
      </c>
      <c r="B92" s="195">
        <v>240</v>
      </c>
      <c r="C92" s="195">
        <v>180</v>
      </c>
      <c r="D92" s="195">
        <v>300</v>
      </c>
      <c r="E92" s="195">
        <v>288</v>
      </c>
      <c r="F92" s="195">
        <v>0</v>
      </c>
    </row>
    <row r="93" spans="1:6" ht="21" hidden="1">
      <c r="A93" s="197">
        <v>11050</v>
      </c>
      <c r="B93" s="195">
        <v>240</v>
      </c>
      <c r="C93" s="195">
        <v>180</v>
      </c>
      <c r="D93" s="195">
        <v>300</v>
      </c>
      <c r="E93" s="195">
        <v>300</v>
      </c>
      <c r="F93" s="195">
        <v>0</v>
      </c>
    </row>
    <row r="94" spans="1:6" ht="21" hidden="1">
      <c r="A94" s="197">
        <v>11415</v>
      </c>
      <c r="B94" s="195">
        <v>240</v>
      </c>
      <c r="C94" s="195">
        <v>180</v>
      </c>
      <c r="D94" s="195">
        <v>300</v>
      </c>
      <c r="E94" s="195">
        <v>300</v>
      </c>
      <c r="F94" s="195">
        <v>0</v>
      </c>
    </row>
    <row r="95" spans="1:6" ht="21" hidden="1">
      <c r="A95" s="197">
        <v>11781</v>
      </c>
      <c r="B95" s="195">
        <v>240</v>
      </c>
      <c r="C95" s="195">
        <v>180</v>
      </c>
      <c r="D95" s="195">
        <v>300</v>
      </c>
      <c r="E95" s="195">
        <v>300</v>
      </c>
      <c r="F95" s="195">
        <v>0</v>
      </c>
    </row>
    <row r="96" spans="1:6" ht="21" hidden="1">
      <c r="A96" s="197">
        <v>12146</v>
      </c>
      <c r="B96" s="195">
        <v>240</v>
      </c>
      <c r="C96" s="195">
        <v>180</v>
      </c>
      <c r="D96" s="195">
        <v>300</v>
      </c>
      <c r="E96" s="195">
        <v>300</v>
      </c>
      <c r="F96" s="195">
        <v>0</v>
      </c>
    </row>
    <row r="97" spans="1:6" ht="21" hidden="1">
      <c r="A97" s="197">
        <v>12511</v>
      </c>
      <c r="B97" s="195">
        <v>240</v>
      </c>
      <c r="C97" s="195">
        <v>180</v>
      </c>
      <c r="D97" s="195">
        <v>300</v>
      </c>
      <c r="E97" s="195">
        <v>300</v>
      </c>
      <c r="F97" s="195">
        <v>0</v>
      </c>
    </row>
    <row r="98" spans="1:6" ht="21" hidden="1">
      <c r="A98" s="197">
        <v>12876</v>
      </c>
      <c r="B98" s="195">
        <v>240</v>
      </c>
      <c r="C98" s="195">
        <v>180</v>
      </c>
      <c r="D98" s="195">
        <v>300</v>
      </c>
      <c r="E98" s="195">
        <v>300</v>
      </c>
      <c r="F98" s="195">
        <v>0</v>
      </c>
    </row>
    <row r="99" spans="1:6" ht="21" hidden="1">
      <c r="A99" s="197">
        <v>13242</v>
      </c>
      <c r="B99" s="195">
        <v>240</v>
      </c>
      <c r="C99" s="195">
        <v>180</v>
      </c>
      <c r="D99" s="195">
        <v>300</v>
      </c>
      <c r="E99" s="195">
        <v>300</v>
      </c>
      <c r="F99" s="195">
        <v>0</v>
      </c>
    </row>
    <row r="100" spans="1:6" ht="21" hidden="1">
      <c r="A100" s="197">
        <v>13607</v>
      </c>
      <c r="B100" s="195">
        <v>240</v>
      </c>
      <c r="C100" s="195">
        <v>180</v>
      </c>
      <c r="D100" s="195">
        <v>300</v>
      </c>
      <c r="E100" s="195">
        <v>300</v>
      </c>
      <c r="F100" s="195">
        <v>0</v>
      </c>
    </row>
    <row r="101" spans="1:6" ht="21" hidden="1">
      <c r="A101" s="197">
        <v>13972</v>
      </c>
      <c r="B101" s="195">
        <v>240</v>
      </c>
      <c r="C101" s="195">
        <v>180</v>
      </c>
      <c r="D101" s="195">
        <v>300</v>
      </c>
      <c r="E101" s="195">
        <v>300</v>
      </c>
      <c r="F101" s="195">
        <v>0</v>
      </c>
    </row>
    <row r="102" spans="1:6" ht="21" hidden="1">
      <c r="A102" s="197">
        <v>14337</v>
      </c>
      <c r="B102" s="195">
        <v>240</v>
      </c>
      <c r="C102" s="195">
        <v>180</v>
      </c>
      <c r="D102" s="195">
        <v>300</v>
      </c>
      <c r="E102" s="195">
        <v>300</v>
      </c>
      <c r="F102" s="195">
        <v>0</v>
      </c>
    </row>
    <row r="103" spans="1:6" ht="21" hidden="1">
      <c r="A103" s="197">
        <v>14703</v>
      </c>
      <c r="B103" s="195">
        <v>240</v>
      </c>
      <c r="C103" s="195">
        <v>180</v>
      </c>
      <c r="D103" s="195">
        <v>300</v>
      </c>
      <c r="E103" s="195">
        <v>300</v>
      </c>
      <c r="F103" s="195">
        <v>0</v>
      </c>
    </row>
    <row r="104" spans="1:6" ht="21" hidden="1">
      <c r="A104" s="197">
        <v>15068</v>
      </c>
      <c r="B104" s="195">
        <v>240</v>
      </c>
      <c r="C104" s="195">
        <v>180</v>
      </c>
      <c r="D104" s="195">
        <v>300</v>
      </c>
      <c r="E104" s="195">
        <v>300</v>
      </c>
      <c r="F104" s="195">
        <v>0</v>
      </c>
    </row>
    <row r="105" spans="1:6" ht="21" hidden="1">
      <c r="A105" s="197">
        <v>15433</v>
      </c>
      <c r="B105" s="195">
        <v>240</v>
      </c>
      <c r="C105" s="195">
        <v>180</v>
      </c>
      <c r="D105" s="195">
        <v>300</v>
      </c>
      <c r="E105" s="195">
        <v>300</v>
      </c>
      <c r="F105" s="195">
        <v>0</v>
      </c>
    </row>
    <row r="106" spans="1:6" ht="21" hidden="1">
      <c r="A106" s="197">
        <v>15798</v>
      </c>
      <c r="B106" s="195">
        <v>240</v>
      </c>
      <c r="C106" s="195">
        <v>180</v>
      </c>
      <c r="D106" s="195">
        <v>300</v>
      </c>
      <c r="E106" s="195">
        <v>300</v>
      </c>
      <c r="F106" s="195">
        <v>0</v>
      </c>
    </row>
    <row r="107" spans="1:6" ht="21" hidden="1">
      <c r="A107" s="197">
        <v>16164</v>
      </c>
      <c r="B107" s="195">
        <v>240</v>
      </c>
      <c r="C107" s="195">
        <v>180</v>
      </c>
      <c r="D107" s="195">
        <v>300</v>
      </c>
      <c r="E107" s="195">
        <v>300</v>
      </c>
      <c r="F107" s="195">
        <v>0</v>
      </c>
    </row>
    <row r="108" spans="1:6" ht="21" hidden="1">
      <c r="A108" s="197">
        <v>16529</v>
      </c>
      <c r="B108" s="195">
        <v>240</v>
      </c>
      <c r="C108" s="195">
        <v>180</v>
      </c>
      <c r="D108" s="195">
        <v>300</v>
      </c>
      <c r="E108" s="195">
        <v>300</v>
      </c>
      <c r="F108" s="195">
        <v>0</v>
      </c>
    </row>
    <row r="109" spans="1:6" ht="21" hidden="1">
      <c r="A109" s="197">
        <v>16894</v>
      </c>
      <c r="B109" s="195">
        <v>240</v>
      </c>
      <c r="C109" s="195">
        <v>180</v>
      </c>
      <c r="D109" s="195">
        <v>300</v>
      </c>
      <c r="E109" s="195">
        <v>300</v>
      </c>
      <c r="F109" s="195">
        <v>0</v>
      </c>
    </row>
    <row r="110" spans="1:6" ht="21" hidden="1">
      <c r="A110" s="197">
        <v>17259</v>
      </c>
      <c r="B110" s="195">
        <v>240</v>
      </c>
      <c r="C110" s="195">
        <v>192</v>
      </c>
      <c r="D110" s="195">
        <v>300</v>
      </c>
      <c r="E110" s="195">
        <v>300</v>
      </c>
      <c r="F110" s="195">
        <v>0</v>
      </c>
    </row>
    <row r="111" spans="1:6" ht="21" hidden="1">
      <c r="A111" s="197">
        <v>17625</v>
      </c>
      <c r="B111" s="195">
        <v>240</v>
      </c>
      <c r="C111" s="195">
        <v>204</v>
      </c>
      <c r="D111" s="195">
        <v>300</v>
      </c>
      <c r="E111" s="195">
        <v>300</v>
      </c>
      <c r="F111" s="195">
        <v>0</v>
      </c>
    </row>
    <row r="112" spans="1:6" ht="21" hidden="1">
      <c r="A112" s="197">
        <v>17990</v>
      </c>
      <c r="B112" s="195">
        <v>240</v>
      </c>
      <c r="C112" s="195">
        <v>216</v>
      </c>
      <c r="D112" s="195">
        <v>300</v>
      </c>
      <c r="E112" s="195">
        <v>300</v>
      </c>
      <c r="F112" s="195">
        <v>0</v>
      </c>
    </row>
    <row r="113" spans="1:6" ht="21" hidden="1">
      <c r="A113" s="197">
        <v>18355</v>
      </c>
      <c r="B113" s="195">
        <v>240</v>
      </c>
      <c r="C113" s="195">
        <v>228</v>
      </c>
      <c r="D113" s="195">
        <v>300</v>
      </c>
      <c r="E113" s="195">
        <v>300</v>
      </c>
      <c r="F113" s="195">
        <v>0</v>
      </c>
    </row>
    <row r="114" spans="1:6" ht="21" hidden="1">
      <c r="A114" s="197">
        <v>18720</v>
      </c>
      <c r="B114" s="195">
        <v>240</v>
      </c>
      <c r="C114" s="195">
        <v>240</v>
      </c>
      <c r="D114" s="195">
        <v>300</v>
      </c>
      <c r="E114" s="195">
        <v>300</v>
      </c>
      <c r="F114" s="195">
        <v>0</v>
      </c>
    </row>
    <row r="115" spans="1:6" ht="21" hidden="1">
      <c r="A115" s="197">
        <v>19086</v>
      </c>
      <c r="B115" s="198">
        <v>252</v>
      </c>
      <c r="C115" s="198">
        <v>252</v>
      </c>
      <c r="D115" s="195">
        <v>300</v>
      </c>
      <c r="E115" s="195">
        <v>300</v>
      </c>
      <c r="F115" s="195">
        <v>0</v>
      </c>
    </row>
    <row r="116" spans="1:6" ht="21" hidden="1">
      <c r="A116" s="197">
        <v>19451</v>
      </c>
      <c r="B116" s="195">
        <v>264</v>
      </c>
      <c r="C116" s="195">
        <v>264</v>
      </c>
      <c r="D116" s="195">
        <v>300</v>
      </c>
      <c r="E116" s="195">
        <v>300</v>
      </c>
      <c r="F116" s="195">
        <v>0</v>
      </c>
    </row>
    <row r="117" spans="1:6" ht="21" hidden="1">
      <c r="A117" s="197">
        <v>19816</v>
      </c>
      <c r="B117" s="198">
        <v>276</v>
      </c>
      <c r="C117" s="198">
        <v>276</v>
      </c>
      <c r="D117" s="195">
        <v>300</v>
      </c>
      <c r="E117" s="195">
        <v>300</v>
      </c>
      <c r="F117" s="195">
        <v>0</v>
      </c>
    </row>
    <row r="118" spans="1:6" ht="21" hidden="1">
      <c r="A118" s="197">
        <v>20181</v>
      </c>
      <c r="B118" s="195">
        <v>288</v>
      </c>
      <c r="C118" s="195">
        <v>288</v>
      </c>
      <c r="D118" s="195">
        <v>300</v>
      </c>
      <c r="E118" s="195">
        <v>300</v>
      </c>
      <c r="F118" s="195">
        <v>0</v>
      </c>
    </row>
    <row r="119" spans="1:6" ht="21" hidden="1">
      <c r="A119" s="197">
        <v>20547</v>
      </c>
      <c r="B119" s="198">
        <v>300</v>
      </c>
      <c r="C119" s="198">
        <v>300</v>
      </c>
      <c r="D119" s="195">
        <v>300</v>
      </c>
      <c r="E119" s="195">
        <v>300</v>
      </c>
      <c r="F119" s="195">
        <v>0</v>
      </c>
    </row>
    <row r="120" spans="1:6" ht="21" hidden="1">
      <c r="A120" s="197">
        <v>20912</v>
      </c>
      <c r="B120" s="198">
        <v>300</v>
      </c>
      <c r="C120" s="198">
        <v>300</v>
      </c>
      <c r="D120" s="195">
        <v>300</v>
      </c>
      <c r="E120" s="195">
        <v>300</v>
      </c>
      <c r="F120" s="195">
        <v>0</v>
      </c>
    </row>
    <row r="121" spans="1:6" ht="21" hidden="1">
      <c r="A121" s="197">
        <v>21277</v>
      </c>
      <c r="B121" s="198">
        <v>300</v>
      </c>
      <c r="C121" s="198">
        <v>300</v>
      </c>
      <c r="D121" s="195">
        <v>300</v>
      </c>
      <c r="E121" s="195">
        <v>300</v>
      </c>
      <c r="F121" s="195">
        <v>0</v>
      </c>
    </row>
    <row r="122" spans="1:6" ht="21" hidden="1">
      <c r="A122" s="197">
        <v>21642</v>
      </c>
      <c r="B122" s="198">
        <v>300</v>
      </c>
      <c r="C122" s="198">
        <v>300</v>
      </c>
      <c r="D122" s="195">
        <v>300</v>
      </c>
      <c r="E122" s="195">
        <v>300</v>
      </c>
      <c r="F122" s="195">
        <v>0</v>
      </c>
    </row>
    <row r="123" spans="1:6" ht="21" hidden="1">
      <c r="A123" s="197">
        <v>22008</v>
      </c>
      <c r="B123" s="198">
        <v>300</v>
      </c>
      <c r="C123" s="198">
        <v>300</v>
      </c>
      <c r="D123" s="195">
        <v>300</v>
      </c>
      <c r="E123" s="195">
        <v>300</v>
      </c>
      <c r="F123" s="195">
        <v>0</v>
      </c>
    </row>
    <row r="124" spans="1:6" ht="21" hidden="1">
      <c r="A124" s="197">
        <v>22373</v>
      </c>
      <c r="B124" s="198">
        <v>300</v>
      </c>
      <c r="C124" s="198">
        <v>300</v>
      </c>
      <c r="D124" s="195">
        <v>300</v>
      </c>
      <c r="E124" s="195">
        <v>300</v>
      </c>
      <c r="F124" s="195">
        <v>0</v>
      </c>
    </row>
    <row r="125" spans="1:6" ht="21" hidden="1">
      <c r="A125" s="197">
        <v>22738</v>
      </c>
      <c r="B125" s="198">
        <v>300</v>
      </c>
      <c r="C125" s="198">
        <v>300</v>
      </c>
      <c r="D125" s="195">
        <v>300</v>
      </c>
      <c r="E125" s="195">
        <v>300</v>
      </c>
      <c r="F125" s="195">
        <v>0</v>
      </c>
    </row>
    <row r="126" spans="1:6" ht="21" hidden="1">
      <c r="A126" s="197">
        <v>23103</v>
      </c>
      <c r="B126" s="198">
        <v>300</v>
      </c>
      <c r="C126" s="198">
        <v>300</v>
      </c>
      <c r="D126" s="195">
        <v>300</v>
      </c>
      <c r="E126" s="195">
        <v>300</v>
      </c>
      <c r="F126" s="195">
        <v>0</v>
      </c>
    </row>
    <row r="127" spans="1:6" ht="21" hidden="1">
      <c r="A127" s="197">
        <v>23469</v>
      </c>
      <c r="B127" s="198">
        <v>300</v>
      </c>
      <c r="C127" s="198">
        <v>300</v>
      </c>
      <c r="D127" s="195">
        <v>300</v>
      </c>
      <c r="E127" s="195">
        <v>300</v>
      </c>
      <c r="F127" s="195">
        <v>0</v>
      </c>
    </row>
    <row r="128" spans="1:6" ht="21" hidden="1">
      <c r="A128" s="197">
        <v>23834</v>
      </c>
      <c r="B128" s="198">
        <v>300</v>
      </c>
      <c r="C128" s="198">
        <v>300</v>
      </c>
      <c r="D128" s="195">
        <v>300</v>
      </c>
      <c r="E128" s="195">
        <v>300</v>
      </c>
      <c r="F128" s="195">
        <v>0</v>
      </c>
    </row>
    <row r="129" spans="1:6" ht="21" hidden="1">
      <c r="A129" s="197">
        <v>24199</v>
      </c>
      <c r="B129" s="198">
        <v>300</v>
      </c>
      <c r="C129" s="198">
        <v>300</v>
      </c>
      <c r="D129" s="195">
        <v>300</v>
      </c>
      <c r="E129" s="195">
        <v>300</v>
      </c>
      <c r="F129" s="195">
        <v>0</v>
      </c>
    </row>
    <row r="130" spans="1:6" ht="21" hidden="1">
      <c r="A130" s="197">
        <v>68667</v>
      </c>
      <c r="B130" s="198">
        <v>300</v>
      </c>
      <c r="C130" s="198">
        <v>300</v>
      </c>
      <c r="D130" s="195">
        <v>300</v>
      </c>
      <c r="E130" s="195">
        <v>300</v>
      </c>
      <c r="F130" s="195">
        <v>0</v>
      </c>
    </row>
  </sheetData>
  <sheetProtection password="D335" sheet="1" objects="1" scenarios="1"/>
  <mergeCells count="28">
    <mergeCell ref="O2:P3"/>
    <mergeCell ref="E3:H3"/>
    <mergeCell ref="I3:J3"/>
    <mergeCell ref="K3:L3"/>
    <mergeCell ref="A1:X1"/>
    <mergeCell ref="L8:M8"/>
    <mergeCell ref="L6:M6"/>
    <mergeCell ref="L7:M7"/>
    <mergeCell ref="A3:B3"/>
    <mergeCell ref="C3:D3"/>
    <mergeCell ref="I2:J2"/>
    <mergeCell ref="A2:B2"/>
    <mergeCell ref="C2:D2"/>
    <mergeCell ref="E2:F2"/>
    <mergeCell ref="G2:H2"/>
    <mergeCell ref="A71:A72"/>
    <mergeCell ref="B71:C71"/>
    <mergeCell ref="D71:E71"/>
    <mergeCell ref="M2:N3"/>
    <mergeCell ref="L9:M9"/>
    <mergeCell ref="A9:K9"/>
    <mergeCell ref="A11:X11"/>
    <mergeCell ref="A8:K8"/>
    <mergeCell ref="K2:L2"/>
    <mergeCell ref="A5:K5"/>
    <mergeCell ref="L5:M5"/>
    <mergeCell ref="A6:K6"/>
    <mergeCell ref="A7:K7"/>
  </mergeCells>
  <conditionalFormatting sqref="P5:P9">
    <cfRule type="cellIs" priority="3" dxfId="2" operator="equal" stopIfTrue="1">
      <formula>"要件あり"</formula>
    </cfRule>
  </conditionalFormatting>
  <conditionalFormatting sqref="A11">
    <cfRule type="cellIs" priority="1" dxfId="0" operator="equal">
      <formula>"↓↓↓ただし、下記の場合は、老齢基礎年金の受給要件は満たしています。↓↓↓"</formula>
    </cfRule>
  </conditionalFormatting>
  <dataValidations count="1">
    <dataValidation allowBlank="1" showInputMessage="1" showErrorMessage="1" imeMode="off" sqref="L5:L9 Q6:Q10 R2:T3 W2:X2 V4:X4 Q4 O2 C2:C3 G2 I2:I3 M2 E2 K2:K3 A2:A3 V2:V3 O5:P9"/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社会保険庁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社会保険庁LANシステム</dc:creator>
  <cp:keywords/>
  <dc:description/>
  <cp:lastModifiedBy>社会保険庁LANシステム</cp:lastModifiedBy>
  <cp:lastPrinted>2009-12-13T06:29:25Z</cp:lastPrinted>
  <dcterms:created xsi:type="dcterms:W3CDTF">2009-11-30T13:41:48Z</dcterms:created>
  <dcterms:modified xsi:type="dcterms:W3CDTF">2009-12-13T06:46:58Z</dcterms:modified>
  <cp:category/>
  <cp:version/>
  <cp:contentType/>
  <cp:contentStatus/>
</cp:coreProperties>
</file>